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C:\Users\gesse\Downloads\"/>
    </mc:Choice>
  </mc:AlternateContent>
  <xr:revisionPtr revIDLastSave="0" documentId="8_{43EDC571-1FE6-462B-8271-9323C617D8F9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Plan1" sheetId="1" r:id="rId1"/>
    <sheet name="2º Reajuste 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5" i="2" l="1"/>
  <c r="F23" i="2"/>
  <c r="F24" i="2"/>
  <c r="I5" i="2"/>
  <c r="M5" i="2"/>
  <c r="M6" i="2"/>
  <c r="F13" i="2"/>
  <c r="F15" i="2"/>
  <c r="F16" i="2"/>
  <c r="F17" i="2"/>
  <c r="F18" i="2"/>
  <c r="F19" i="2"/>
  <c r="F20" i="2"/>
  <c r="F21" i="2"/>
  <c r="F22" i="2"/>
  <c r="F14" i="2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6" i="1"/>
  <c r="D15" i="1"/>
  <c r="D14" i="1"/>
  <c r="H22" i="2" l="1"/>
  <c r="H23" i="2"/>
  <c r="I23" i="2" s="1"/>
  <c r="H24" i="2"/>
  <c r="I24" i="2" s="1"/>
  <c r="H25" i="2"/>
  <c r="H12" i="2"/>
  <c r="F25" i="2"/>
  <c r="F12" i="2"/>
  <c r="K8" i="1"/>
  <c r="M8" i="1" s="1"/>
  <c r="K4" i="1"/>
  <c r="M4" i="1" s="1"/>
  <c r="K5" i="1"/>
  <c r="M5" i="1" s="1"/>
  <c r="K6" i="1"/>
  <c r="M6" i="1" s="1"/>
  <c r="K7" i="1"/>
  <c r="M7" i="1" s="1"/>
  <c r="I12" i="2" l="1"/>
  <c r="H14" i="2"/>
  <c r="I14" i="2" s="1"/>
  <c r="H16" i="2"/>
  <c r="I16" i="2" s="1"/>
  <c r="H18" i="2"/>
  <c r="I18" i="2" s="1"/>
  <c r="H20" i="2"/>
  <c r="I20" i="2" s="1"/>
  <c r="I22" i="2"/>
  <c r="H13" i="2"/>
  <c r="I13" i="2" s="1"/>
  <c r="I25" i="2"/>
  <c r="H15" i="2"/>
  <c r="I15" i="2" s="1"/>
  <c r="H17" i="2"/>
  <c r="I17" i="2" s="1"/>
  <c r="H19" i="2"/>
  <c r="I19" i="2" s="1"/>
  <c r="H21" i="2"/>
  <c r="I21" i="2" s="1"/>
  <c r="M9" i="1"/>
  <c r="I26" i="2" l="1"/>
  <c r="E29" i="1"/>
  <c r="F29" i="1" s="1"/>
  <c r="E27" i="1"/>
  <c r="F27" i="1" s="1"/>
  <c r="E25" i="1"/>
  <c r="F25" i="1" s="1"/>
  <c r="E23" i="1"/>
  <c r="F23" i="1" s="1"/>
  <c r="E21" i="1"/>
  <c r="F21" i="1" s="1"/>
  <c r="E19" i="1"/>
  <c r="F19" i="1" s="1"/>
  <c r="E16" i="1"/>
  <c r="F16" i="1" s="1"/>
  <c r="E14" i="1"/>
  <c r="F14" i="1" s="1"/>
  <c r="E30" i="1"/>
  <c r="F30" i="1" s="1"/>
  <c r="E28" i="1"/>
  <c r="F28" i="1" s="1"/>
  <c r="E26" i="1"/>
  <c r="F26" i="1" s="1"/>
  <c r="E24" i="1"/>
  <c r="F24" i="1" s="1"/>
  <c r="E22" i="1"/>
  <c r="F22" i="1" s="1"/>
  <c r="E20" i="1"/>
  <c r="F20" i="1" s="1"/>
  <c r="E18" i="1"/>
  <c r="F18" i="1" s="1"/>
  <c r="E15" i="1"/>
  <c r="F15" i="1" s="1"/>
  <c r="F17" i="1" l="1"/>
  <c r="F31" i="1"/>
  <c r="F32" i="1" s="1"/>
</calcChain>
</file>

<file path=xl/sharedStrings.xml><?xml version="1.0" encoding="utf-8"?>
<sst xmlns="http://schemas.openxmlformats.org/spreadsheetml/2006/main" count="54" uniqueCount="45">
  <si>
    <t>Anexo I – Memorial do Cálculo Reajuste Contrato nº 08/ANAC/2020 – 1º Termo de Apostilamento</t>
  </si>
  <si>
    <t>Item</t>
  </si>
  <si>
    <t>Distância (km)</t>
  </si>
  <si>
    <r>
      <t>Volume estimado anual (m</t>
    </r>
    <r>
      <rPr>
        <b/>
        <vertAlign val="superscript"/>
        <sz val="11"/>
        <color rgb="FF000000"/>
        <rFont val="Times New Roman"/>
        <family val="1"/>
      </rPr>
      <t>3</t>
    </r>
    <r>
      <rPr>
        <b/>
        <sz val="11"/>
        <color rgb="FF000000"/>
        <rFont val="Times New Roman"/>
        <family val="1"/>
      </rPr>
      <t>)</t>
    </r>
  </si>
  <si>
    <t>Distância Média Estimada</t>
  </si>
  <si>
    <t>Valor declarado dos bens (R$)</t>
  </si>
  <si>
    <t>Unidade de cotação</t>
  </si>
  <si>
    <t>Valor Unitário (R$)</t>
  </si>
  <si>
    <t>Valor Total  (R$)</t>
  </si>
  <si>
    <t>Local (Até 150)</t>
  </si>
  <si>
    <t>-</t>
  </si>
  <si>
    <r>
      <t>m</t>
    </r>
    <r>
      <rPr>
        <vertAlign val="superscript"/>
        <sz val="11"/>
        <color rgb="FF000000"/>
        <rFont val="Times New Roman"/>
        <family val="1"/>
      </rPr>
      <t>3</t>
    </r>
  </si>
  <si>
    <t>151 a 500</t>
  </si>
  <si>
    <t>501 a 1500</t>
  </si>
  <si>
    <t>Acima de 1.500</t>
  </si>
  <si>
    <t>SEGURO (1%)</t>
  </si>
  <si>
    <t xml:space="preserve">Grupo </t>
  </si>
  <si>
    <t xml:space="preserve">IPCA </t>
  </si>
  <si>
    <t>Valor Unitário (R$) Atualizado</t>
  </si>
  <si>
    <t>Valor Total  (R$) Atualizado</t>
  </si>
  <si>
    <t>IPCA  -  apuração do índice referente ao período de 04/2020 a 03/2021</t>
  </si>
  <si>
    <t xml:space="preserve">Total </t>
  </si>
  <si>
    <t>CRONOGRAMA FINANCEIRO - 1º Termo de Apostilamento</t>
  </si>
  <si>
    <t>PERÍODO</t>
  </si>
  <si>
    <t>VALOR ANTIGO</t>
  </si>
  <si>
    <t>VALOR REAJUSTADO</t>
  </si>
  <si>
    <t>DIFERENÇA</t>
  </si>
  <si>
    <t>Montante para pagamento retroativo (A)</t>
  </si>
  <si>
    <t>Montante para pagamento ordinário (B)</t>
  </si>
  <si>
    <t>Montante total para apostilamento (A+B)</t>
  </si>
  <si>
    <t>28 - 30/04/2021</t>
  </si>
  <si>
    <t>Valor Total  (R$) Reajustado</t>
  </si>
  <si>
    <t>CRONOGRAMA FINANCEIRO -1º Termo de Apostilamento</t>
  </si>
  <si>
    <t xml:space="preserve">Descrição </t>
  </si>
  <si>
    <t xml:space="preserve">Valor total </t>
  </si>
  <si>
    <t xml:space="preserve">Total para Apostilamento </t>
  </si>
  <si>
    <t>1º Termo de Apostilamento - Contrato 10/2023</t>
  </si>
  <si>
    <t>Controle sanitário integrado Sede e CT (desinsetização, desratização e descupinização) - Sede: Setor Comercial Sul - Quadra 09 - Lote C - Edifício Parque Cidade Corporate Torre A - Asa Sul, Brasília - DF, 70308-200, Centro de Treinamento:  Aeroporto Internacional de Brasília, Setor de Hangares, Lote 4, Brasília/DF</t>
  </si>
  <si>
    <t>QUANTIDADE DE APLICAÇÕES ANUAL</t>
  </si>
  <si>
    <t>IPCA</t>
  </si>
  <si>
    <t>VALOR UNITÁRIO</t>
  </si>
  <si>
    <t>Valor unitário (R$) Reajustado</t>
  </si>
  <si>
    <t>IPCA -  junho/24  a maio/25  5,32%</t>
  </si>
  <si>
    <t>De 12/06/25</t>
  </si>
  <si>
    <t>Até 03/07/26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</si>
</sst>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164" formatCode="&quot;R$&quot;\ #,##0.000000;[Red]\-&quot;R$&quot;\ #,##0.000000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b/>
      <vertAlign val="superscript"/>
      <sz val="11"/>
      <color rgb="FF000000"/>
      <name val="Times New Roman"/>
      <family val="1"/>
    </font>
    <font>
      <vertAlign val="superscript"/>
      <sz val="11"/>
      <color rgb="FF000000"/>
      <name val="Times New Roman"/>
      <family val="1"/>
    </font>
    <font>
      <sz val="11"/>
      <color theme="1"/>
      <name val="Times New Roman"/>
      <family val="1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3">
    <xf numFmtId="0" fontId="0" fillId="0" borderId="0" xfId="0"/>
    <xf numFmtId="10" fontId="0" fillId="0" borderId="0" xfId="0" applyNumberFormat="1"/>
    <xf numFmtId="164" fontId="0" fillId="0" borderId="0" xfId="0" applyNumberFormat="1"/>
    <xf numFmtId="0" fontId="2" fillId="0" borderId="0" xfId="0" applyFont="1"/>
    <xf numFmtId="0" fontId="1" fillId="0" borderId="0" xfId="0" applyFont="1"/>
    <xf numFmtId="0" fontId="4" fillId="0" borderId="4" xfId="0" applyFont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vertical="center" wrapText="1"/>
    </xf>
    <xf numFmtId="3" fontId="4" fillId="0" borderId="4" xfId="0" applyNumberFormat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4" fontId="4" fillId="0" borderId="12" xfId="0" applyNumberFormat="1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4" fontId="4" fillId="0" borderId="0" xfId="0" applyNumberFormat="1" applyFont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4" fontId="4" fillId="0" borderId="5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4" fontId="4" fillId="0" borderId="18" xfId="0" applyNumberFormat="1" applyFont="1" applyBorder="1" applyAlignment="1">
      <alignment horizontal="center" vertical="center" wrapText="1"/>
    </xf>
    <xf numFmtId="0" fontId="0" fillId="0" borderId="2" xfId="0" applyBorder="1"/>
    <xf numFmtId="4" fontId="4" fillId="0" borderId="20" xfId="0" applyNumberFormat="1" applyFont="1" applyBorder="1" applyAlignment="1">
      <alignment horizontal="center" vertical="center" wrapText="1"/>
    </xf>
    <xf numFmtId="4" fontId="8" fillId="0" borderId="3" xfId="0" applyNumberFormat="1" applyFont="1" applyBorder="1" applyAlignment="1">
      <alignment horizontal="center" vertical="center"/>
    </xf>
    <xf numFmtId="0" fontId="1" fillId="0" borderId="29" xfId="0" applyFont="1" applyBorder="1"/>
    <xf numFmtId="8" fontId="0" fillId="0" borderId="29" xfId="0" applyNumberFormat="1" applyBorder="1"/>
    <xf numFmtId="0" fontId="1" fillId="0" borderId="30" xfId="0" applyFont="1" applyBorder="1"/>
    <xf numFmtId="0" fontId="1" fillId="0" borderId="31" xfId="0" applyFont="1" applyBorder="1"/>
    <xf numFmtId="8" fontId="1" fillId="0" borderId="31" xfId="0" applyNumberFormat="1" applyFont="1" applyBorder="1"/>
    <xf numFmtId="17" fontId="0" fillId="0" borderId="30" xfId="0" applyNumberFormat="1" applyBorder="1"/>
    <xf numFmtId="0" fontId="1" fillId="0" borderId="32" xfId="0" applyFont="1" applyBorder="1"/>
    <xf numFmtId="0" fontId="1" fillId="0" borderId="33" xfId="0" applyFont="1" applyBorder="1"/>
    <xf numFmtId="8" fontId="1" fillId="0" borderId="34" xfId="0" applyNumberFormat="1" applyFont="1" applyBorder="1"/>
    <xf numFmtId="8" fontId="0" fillId="0" borderId="31" xfId="0" applyNumberFormat="1" applyBorder="1"/>
    <xf numFmtId="4" fontId="8" fillId="2" borderId="3" xfId="0" applyNumberFormat="1" applyFont="1" applyFill="1" applyBorder="1" applyAlignment="1">
      <alignment horizontal="center" vertical="center"/>
    </xf>
    <xf numFmtId="2" fontId="9" fillId="0" borderId="7" xfId="0" applyNumberFormat="1" applyFont="1" applyBorder="1" applyAlignment="1">
      <alignment horizontal="center" vertical="center" wrapText="1"/>
    </xf>
    <xf numFmtId="4" fontId="9" fillId="0" borderId="12" xfId="0" applyNumberFormat="1" applyFont="1" applyBorder="1" applyAlignment="1">
      <alignment horizontal="center" vertical="center" wrapText="1"/>
    </xf>
    <xf numFmtId="4" fontId="0" fillId="2" borderId="3" xfId="0" applyNumberFormat="1" applyFill="1" applyBorder="1" applyAlignment="1">
      <alignment horizontal="center" vertical="center"/>
    </xf>
    <xf numFmtId="8" fontId="0" fillId="0" borderId="0" xfId="0" applyNumberForma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17" fontId="0" fillId="0" borderId="30" xfId="0" applyNumberForma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8" fontId="0" fillId="0" borderId="29" xfId="0" applyNumberFormat="1" applyBorder="1" applyAlignment="1">
      <alignment horizontal="center" vertical="center"/>
    </xf>
    <xf numFmtId="8" fontId="0" fillId="0" borderId="31" xfId="0" applyNumberFormat="1" applyBorder="1" applyAlignment="1">
      <alignment horizontal="center" vertical="center"/>
    </xf>
    <xf numFmtId="17" fontId="0" fillId="0" borderId="30" xfId="0" applyNumberFormat="1" applyBorder="1" applyAlignment="1">
      <alignment horizontal="center" vertical="center"/>
    </xf>
    <xf numFmtId="8" fontId="1" fillId="0" borderId="34" xfId="0" applyNumberFormat="1" applyFont="1" applyBorder="1" applyAlignment="1">
      <alignment horizontal="center" vertical="center"/>
    </xf>
    <xf numFmtId="0" fontId="1" fillId="0" borderId="35" xfId="0" applyFont="1" applyBorder="1"/>
    <xf numFmtId="0" fontId="0" fillId="0" borderId="36" xfId="0" applyBorder="1"/>
    <xf numFmtId="0" fontId="0" fillId="0" borderId="37" xfId="0" applyBorder="1"/>
    <xf numFmtId="0" fontId="5" fillId="0" borderId="8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0" fontId="10" fillId="2" borderId="38" xfId="0" applyFont="1" applyFill="1" applyBorder="1" applyAlignment="1">
      <alignment horizontal="center" vertical="center" wrapText="1"/>
    </xf>
    <xf numFmtId="0" fontId="10" fillId="2" borderId="39" xfId="0" applyFont="1" applyFill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40" xfId="0" applyFont="1" applyBorder="1" applyAlignment="1">
      <alignment horizontal="center" vertical="center" wrapText="1"/>
    </xf>
    <xf numFmtId="0" fontId="10" fillId="0" borderId="41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42" xfId="0" applyFont="1" applyBorder="1" applyAlignment="1">
      <alignment horizontal="center" vertical="center" wrapText="1"/>
    </xf>
    <xf numFmtId="0" fontId="10" fillId="0" borderId="43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0" borderId="47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left" vertical="center" wrapText="1"/>
    </xf>
    <xf numFmtId="0" fontId="9" fillId="0" borderId="48" xfId="0" applyFont="1" applyBorder="1" applyAlignment="1">
      <alignment horizontal="left" vertical="center" wrapText="1"/>
    </xf>
    <xf numFmtId="8" fontId="9" fillId="0" borderId="17" xfId="0" applyNumberFormat="1" applyFont="1" applyBorder="1" applyAlignment="1">
      <alignment horizontal="center" vertical="center" wrapText="1"/>
    </xf>
    <xf numFmtId="8" fontId="9" fillId="0" borderId="9" xfId="0" applyNumberFormat="1" applyFont="1" applyBorder="1" applyAlignment="1">
      <alignment horizontal="center" vertical="center" wrapText="1"/>
    </xf>
    <xf numFmtId="2" fontId="9" fillId="0" borderId="17" xfId="0" applyNumberFormat="1" applyFont="1" applyBorder="1" applyAlignment="1">
      <alignment horizontal="center" vertical="center" wrapText="1"/>
    </xf>
    <xf numFmtId="0" fontId="10" fillId="0" borderId="50" xfId="0" applyFont="1" applyBorder="1" applyAlignment="1">
      <alignment horizontal="center" vertical="center" wrapText="1"/>
    </xf>
    <xf numFmtId="0" fontId="9" fillId="0" borderId="49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O32"/>
  <sheetViews>
    <sheetView workbookViewId="0">
      <selection activeCell="J13" sqref="J13"/>
    </sheetView>
  </sheetViews>
  <sheetFormatPr defaultRowHeight="15" x14ac:dyDescent="0.25"/>
  <cols>
    <col min="2" max="2" width="20.28515625" customWidth="1"/>
    <col min="3" max="3" width="19.140625" customWidth="1"/>
    <col min="4" max="4" width="17.85546875" customWidth="1"/>
    <col min="5" max="5" width="15.7109375" customWidth="1"/>
    <col min="6" max="6" width="11.28515625" customWidth="1"/>
    <col min="7" max="7" width="14.5703125" customWidth="1"/>
    <col min="8" max="8" width="11.7109375" customWidth="1"/>
    <col min="9" max="9" width="17.7109375" customWidth="1"/>
    <col min="10" max="10" width="9.85546875" customWidth="1"/>
    <col min="11" max="12" width="16.140625" customWidth="1"/>
    <col min="13" max="14" width="18.7109375" customWidth="1"/>
    <col min="15" max="15" width="15.85546875" bestFit="1" customWidth="1"/>
  </cols>
  <sheetData>
    <row r="1" spans="2:15" ht="15.75" thickBot="1" x14ac:dyDescent="0.3">
      <c r="B1" s="52" t="s">
        <v>0</v>
      </c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</row>
    <row r="2" spans="2:15" ht="40.9" customHeight="1" x14ac:dyDescent="0.25">
      <c r="B2" s="62" t="s">
        <v>16</v>
      </c>
      <c r="C2" s="56" t="s">
        <v>1</v>
      </c>
      <c r="D2" s="50" t="s">
        <v>2</v>
      </c>
      <c r="E2" s="50" t="s">
        <v>3</v>
      </c>
      <c r="F2" s="50" t="s">
        <v>4</v>
      </c>
      <c r="G2" s="50" t="s">
        <v>5</v>
      </c>
      <c r="H2" s="50" t="s">
        <v>6</v>
      </c>
      <c r="I2" s="50" t="s">
        <v>7</v>
      </c>
      <c r="J2" s="10" t="s">
        <v>17</v>
      </c>
      <c r="K2" s="58" t="s">
        <v>18</v>
      </c>
      <c r="L2" s="60" t="s">
        <v>8</v>
      </c>
      <c r="M2" s="54" t="s">
        <v>19</v>
      </c>
      <c r="N2" s="12"/>
    </row>
    <row r="3" spans="2:15" x14ac:dyDescent="0.25">
      <c r="B3" s="63"/>
      <c r="C3" s="57"/>
      <c r="D3" s="51"/>
      <c r="E3" s="51"/>
      <c r="F3" s="51"/>
      <c r="G3" s="51"/>
      <c r="H3" s="51"/>
      <c r="I3" s="51"/>
      <c r="J3" s="11"/>
      <c r="K3" s="59"/>
      <c r="L3" s="61"/>
      <c r="M3" s="55"/>
      <c r="N3" s="12"/>
    </row>
    <row r="4" spans="2:15" ht="18" x14ac:dyDescent="0.25">
      <c r="B4" s="64">
        <v>1</v>
      </c>
      <c r="C4" s="5">
        <v>1</v>
      </c>
      <c r="D4" s="5" t="s">
        <v>9</v>
      </c>
      <c r="E4" s="5">
        <v>600</v>
      </c>
      <c r="F4" s="5" t="s">
        <v>10</v>
      </c>
      <c r="G4" s="6">
        <v>1100000</v>
      </c>
      <c r="H4" s="5" t="s">
        <v>11</v>
      </c>
      <c r="I4" s="5">
        <v>26.5</v>
      </c>
      <c r="J4" s="8">
        <v>6.0990000000000002</v>
      </c>
      <c r="K4" s="8">
        <f>I4*J4%+I4</f>
        <v>28.116235</v>
      </c>
      <c r="L4" s="9">
        <v>15900</v>
      </c>
      <c r="M4" s="9">
        <f>K4*E4</f>
        <v>16869.740999999998</v>
      </c>
      <c r="N4" s="13"/>
    </row>
    <row r="5" spans="2:15" ht="18" x14ac:dyDescent="0.25">
      <c r="B5" s="65"/>
      <c r="C5" s="5">
        <v>2</v>
      </c>
      <c r="D5" s="5" t="s">
        <v>12</v>
      </c>
      <c r="E5" s="5">
        <v>100</v>
      </c>
      <c r="F5" s="5">
        <v>400</v>
      </c>
      <c r="G5" s="6">
        <v>150000</v>
      </c>
      <c r="H5" s="5" t="s">
        <v>11</v>
      </c>
      <c r="I5" s="5">
        <v>88.5</v>
      </c>
      <c r="J5" s="8">
        <v>6.0990000000000002</v>
      </c>
      <c r="K5" s="8">
        <f t="shared" ref="K5:K7" si="0">I5*J5%+I5</f>
        <v>93.897615000000002</v>
      </c>
      <c r="L5" s="9">
        <v>8850</v>
      </c>
      <c r="M5" s="9">
        <f>K5*E5</f>
        <v>9389.7615000000005</v>
      </c>
      <c r="N5" s="13"/>
    </row>
    <row r="6" spans="2:15" ht="18" x14ac:dyDescent="0.25">
      <c r="B6" s="65"/>
      <c r="C6" s="5">
        <v>3</v>
      </c>
      <c r="D6" s="5" t="s">
        <v>13</v>
      </c>
      <c r="E6" s="5">
        <v>500</v>
      </c>
      <c r="F6" s="7">
        <v>1100</v>
      </c>
      <c r="G6" s="6">
        <v>1100000</v>
      </c>
      <c r="H6" s="5" t="s">
        <v>11</v>
      </c>
      <c r="I6" s="5">
        <v>120</v>
      </c>
      <c r="J6" s="8">
        <v>6.0990000000000002</v>
      </c>
      <c r="K6" s="8">
        <f t="shared" si="0"/>
        <v>127.3188</v>
      </c>
      <c r="L6" s="9">
        <v>60000</v>
      </c>
      <c r="M6" s="9">
        <f>K6*E6</f>
        <v>63659.4</v>
      </c>
      <c r="N6" s="13"/>
    </row>
    <row r="7" spans="2:15" ht="18" x14ac:dyDescent="0.25">
      <c r="B7" s="65"/>
      <c r="C7" s="5">
        <v>4</v>
      </c>
      <c r="D7" s="5" t="s">
        <v>14</v>
      </c>
      <c r="E7" s="5">
        <v>100</v>
      </c>
      <c r="F7" s="7">
        <v>2000</v>
      </c>
      <c r="G7" s="6">
        <v>150000</v>
      </c>
      <c r="H7" s="5" t="s">
        <v>11</v>
      </c>
      <c r="I7" s="5">
        <v>255</v>
      </c>
      <c r="J7" s="8">
        <v>6.0990000000000002</v>
      </c>
      <c r="K7" s="8">
        <f t="shared" si="0"/>
        <v>270.55245000000002</v>
      </c>
      <c r="L7" s="9">
        <v>25500</v>
      </c>
      <c r="M7" s="9">
        <f>K7*E7</f>
        <v>27055.245000000003</v>
      </c>
      <c r="N7" s="13"/>
    </row>
    <row r="8" spans="2:15" ht="15.75" thickBot="1" x14ac:dyDescent="0.3">
      <c r="B8" s="65"/>
      <c r="C8" s="16">
        <v>5</v>
      </c>
      <c r="D8" s="67" t="s">
        <v>15</v>
      </c>
      <c r="E8" s="68"/>
      <c r="F8" s="69"/>
      <c r="G8" s="17">
        <v>2500000</v>
      </c>
      <c r="H8" s="14"/>
      <c r="I8" s="18"/>
      <c r="J8" s="14"/>
      <c r="K8" s="14">
        <f>L8*J8%+L8</f>
        <v>25000</v>
      </c>
      <c r="L8" s="21">
        <v>25000</v>
      </c>
      <c r="M8" s="19">
        <f>K8</f>
        <v>25000</v>
      </c>
      <c r="N8" s="13"/>
    </row>
    <row r="9" spans="2:15" ht="27" customHeight="1" thickBot="1" x14ac:dyDescent="0.3">
      <c r="B9" s="66"/>
      <c r="C9" s="70" t="s">
        <v>21</v>
      </c>
      <c r="D9" s="71"/>
      <c r="E9" s="71"/>
      <c r="F9" s="71"/>
      <c r="G9" s="71"/>
      <c r="H9" s="71"/>
      <c r="I9" s="71"/>
      <c r="J9" s="71"/>
      <c r="K9" s="20"/>
      <c r="L9" s="22">
        <v>135250</v>
      </c>
      <c r="M9" s="33">
        <f>SUM(M4:M8)</f>
        <v>141974.14749999999</v>
      </c>
      <c r="N9" s="13"/>
    </row>
    <row r="10" spans="2:15" ht="27" customHeight="1" x14ac:dyDescent="0.25">
      <c r="B10" s="12"/>
      <c r="C10" s="15"/>
      <c r="D10" s="12"/>
      <c r="E10" s="12"/>
      <c r="F10" s="3" t="s">
        <v>20</v>
      </c>
      <c r="G10" s="3"/>
      <c r="H10" s="3"/>
      <c r="I10" s="15"/>
      <c r="J10" s="15"/>
      <c r="K10" s="15"/>
      <c r="L10" s="13"/>
      <c r="N10" s="13"/>
    </row>
    <row r="11" spans="2:15" ht="15.75" thickBot="1" x14ac:dyDescent="0.3">
      <c r="O11" s="1"/>
    </row>
    <row r="12" spans="2:15" x14ac:dyDescent="0.25">
      <c r="C12" s="47" t="s">
        <v>22</v>
      </c>
      <c r="D12" s="48"/>
      <c r="E12" s="48"/>
      <c r="F12" s="49"/>
    </row>
    <row r="13" spans="2:15" x14ac:dyDescent="0.25">
      <c r="B13" s="4"/>
      <c r="C13" s="25" t="s">
        <v>23</v>
      </c>
      <c r="D13" s="23" t="s">
        <v>24</v>
      </c>
      <c r="E13" s="23" t="s">
        <v>25</v>
      </c>
      <c r="F13" s="26" t="s">
        <v>26</v>
      </c>
      <c r="G13" s="4"/>
      <c r="H13" s="4"/>
      <c r="I13" s="4"/>
      <c r="J13" s="4"/>
      <c r="K13" s="4"/>
      <c r="L13" s="4"/>
      <c r="O13" s="1"/>
    </row>
    <row r="14" spans="2:15" x14ac:dyDescent="0.25">
      <c r="B14" s="4"/>
      <c r="C14" s="25" t="s">
        <v>30</v>
      </c>
      <c r="D14" s="24">
        <f>L9/12/30*2</f>
        <v>751.38888888888891</v>
      </c>
      <c r="E14" s="24">
        <f>M9/12/30*2</f>
        <v>788.74526388888876</v>
      </c>
      <c r="F14" s="32">
        <f>E14-D14</f>
        <v>37.356374999999844</v>
      </c>
      <c r="G14" s="4"/>
      <c r="H14" s="4"/>
      <c r="I14" s="4"/>
      <c r="J14" s="4"/>
      <c r="K14" s="4"/>
      <c r="L14" s="4"/>
    </row>
    <row r="15" spans="2:15" x14ac:dyDescent="0.25">
      <c r="C15" s="28">
        <v>44317</v>
      </c>
      <c r="D15" s="24">
        <f>L9/12</f>
        <v>11270.833333333334</v>
      </c>
      <c r="E15" s="24">
        <f>M9/12</f>
        <v>11831.178958333332</v>
      </c>
      <c r="F15" s="32">
        <f>E15-D15</f>
        <v>560.34562499999811</v>
      </c>
    </row>
    <row r="16" spans="2:15" x14ac:dyDescent="0.25">
      <c r="C16" s="28">
        <v>44348</v>
      </c>
      <c r="D16" s="24">
        <f>L9/12</f>
        <v>11270.833333333334</v>
      </c>
      <c r="E16" s="24">
        <f>M9/12</f>
        <v>11831.178958333332</v>
      </c>
      <c r="F16" s="32">
        <f t="shared" ref="F16:F30" si="1">E16-D16</f>
        <v>560.34562499999811</v>
      </c>
    </row>
    <row r="17" spans="3:15" ht="16.5" customHeight="1" x14ac:dyDescent="0.25">
      <c r="C17" s="25" t="s">
        <v>27</v>
      </c>
      <c r="D17" s="23"/>
      <c r="E17" s="24"/>
      <c r="F17" s="27">
        <f>SUM(F14:F16)</f>
        <v>1158.0476249999961</v>
      </c>
      <c r="O17" s="2"/>
    </row>
    <row r="18" spans="3:15" ht="15.75" customHeight="1" x14ac:dyDescent="0.25">
      <c r="C18" s="28">
        <v>44378</v>
      </c>
      <c r="D18" s="24">
        <f>L9/12</f>
        <v>11270.833333333334</v>
      </c>
      <c r="E18" s="24">
        <f>M9/12</f>
        <v>11831.178958333332</v>
      </c>
      <c r="F18" s="32">
        <f t="shared" si="1"/>
        <v>560.34562499999811</v>
      </c>
    </row>
    <row r="19" spans="3:15" x14ac:dyDescent="0.25">
      <c r="C19" s="28">
        <v>44409</v>
      </c>
      <c r="D19" s="24">
        <f>L9/12</f>
        <v>11270.833333333334</v>
      </c>
      <c r="E19" s="24">
        <f>M9/12</f>
        <v>11831.178958333332</v>
      </c>
      <c r="F19" s="32">
        <f t="shared" si="1"/>
        <v>560.34562499999811</v>
      </c>
    </row>
    <row r="20" spans="3:15" x14ac:dyDescent="0.25">
      <c r="C20" s="28">
        <v>44440</v>
      </c>
      <c r="D20" s="24">
        <f>L9/12</f>
        <v>11270.833333333334</v>
      </c>
      <c r="E20" s="24">
        <f>M9/12</f>
        <v>11831.178958333332</v>
      </c>
      <c r="F20" s="32">
        <f t="shared" si="1"/>
        <v>560.34562499999811</v>
      </c>
    </row>
    <row r="21" spans="3:15" x14ac:dyDescent="0.25">
      <c r="C21" s="28">
        <v>44470</v>
      </c>
      <c r="D21" s="24">
        <f>L9/12</f>
        <v>11270.833333333334</v>
      </c>
      <c r="E21" s="24">
        <f>M9/12</f>
        <v>11831.178958333332</v>
      </c>
      <c r="F21" s="32">
        <f t="shared" si="1"/>
        <v>560.34562499999811</v>
      </c>
    </row>
    <row r="22" spans="3:15" x14ac:dyDescent="0.25">
      <c r="C22" s="28">
        <v>44501</v>
      </c>
      <c r="D22" s="24">
        <f>L9/12</f>
        <v>11270.833333333334</v>
      </c>
      <c r="E22" s="24">
        <f>M9/12</f>
        <v>11831.178958333332</v>
      </c>
      <c r="F22" s="32">
        <f t="shared" si="1"/>
        <v>560.34562499999811</v>
      </c>
    </row>
    <row r="23" spans="3:15" x14ac:dyDescent="0.25">
      <c r="C23" s="28">
        <v>44531</v>
      </c>
      <c r="D23" s="24">
        <f>L9/12</f>
        <v>11270.833333333334</v>
      </c>
      <c r="E23" s="24">
        <f>M9/12</f>
        <v>11831.178958333332</v>
      </c>
      <c r="F23" s="32">
        <f t="shared" si="1"/>
        <v>560.34562499999811</v>
      </c>
    </row>
    <row r="24" spans="3:15" x14ac:dyDescent="0.25">
      <c r="C24" s="28">
        <v>44562</v>
      </c>
      <c r="D24" s="24">
        <f>L9/12</f>
        <v>11270.833333333334</v>
      </c>
      <c r="E24" s="24">
        <f>M9/12</f>
        <v>11831.178958333332</v>
      </c>
      <c r="F24" s="32">
        <f t="shared" si="1"/>
        <v>560.34562499999811</v>
      </c>
    </row>
    <row r="25" spans="3:15" x14ac:dyDescent="0.25">
      <c r="C25" s="28">
        <v>44593</v>
      </c>
      <c r="D25" s="24">
        <f>L9/12</f>
        <v>11270.833333333334</v>
      </c>
      <c r="E25" s="24">
        <f>M9/12</f>
        <v>11831.178958333332</v>
      </c>
      <c r="F25" s="32">
        <f t="shared" si="1"/>
        <v>560.34562499999811</v>
      </c>
    </row>
    <row r="26" spans="3:15" x14ac:dyDescent="0.25">
      <c r="C26" s="28">
        <v>44621</v>
      </c>
      <c r="D26" s="24">
        <f>L9/12</f>
        <v>11270.833333333334</v>
      </c>
      <c r="E26" s="24">
        <f>M9/12</f>
        <v>11831.178958333332</v>
      </c>
      <c r="F26" s="32">
        <f t="shared" si="1"/>
        <v>560.34562499999811</v>
      </c>
    </row>
    <row r="27" spans="3:15" x14ac:dyDescent="0.25">
      <c r="C27" s="28">
        <v>44652</v>
      </c>
      <c r="D27" s="24">
        <f>L9/12</f>
        <v>11270.833333333334</v>
      </c>
      <c r="E27" s="24">
        <f>M9/12</f>
        <v>11831.178958333332</v>
      </c>
      <c r="F27" s="32">
        <f t="shared" si="1"/>
        <v>560.34562499999811</v>
      </c>
    </row>
    <row r="28" spans="3:15" x14ac:dyDescent="0.25">
      <c r="C28" s="28">
        <v>44682</v>
      </c>
      <c r="D28" s="24">
        <f>L9/12</f>
        <v>11270.833333333334</v>
      </c>
      <c r="E28" s="24">
        <f>M9/12</f>
        <v>11831.178958333332</v>
      </c>
      <c r="F28" s="32">
        <f t="shared" si="1"/>
        <v>560.34562499999811</v>
      </c>
    </row>
    <row r="29" spans="3:15" x14ac:dyDescent="0.25">
      <c r="C29" s="28">
        <v>44713</v>
      </c>
      <c r="D29" s="24">
        <f>L9/12</f>
        <v>11270.833333333334</v>
      </c>
      <c r="E29" s="24">
        <f>M9/12</f>
        <v>11831.178958333332</v>
      </c>
      <c r="F29" s="32">
        <f t="shared" si="1"/>
        <v>560.34562499999811</v>
      </c>
    </row>
    <row r="30" spans="3:15" x14ac:dyDescent="0.25">
      <c r="C30" s="28">
        <v>44743</v>
      </c>
      <c r="D30" s="24">
        <f>L9/12/30*13</f>
        <v>4884.0277777777783</v>
      </c>
      <c r="E30" s="24">
        <f>M9/12/30*13</f>
        <v>5126.844215277777</v>
      </c>
      <c r="F30" s="32">
        <f t="shared" si="1"/>
        <v>242.81643749999876</v>
      </c>
    </row>
    <row r="31" spans="3:15" x14ac:dyDescent="0.25">
      <c r="C31" s="25" t="s">
        <v>28</v>
      </c>
      <c r="D31" s="23"/>
      <c r="E31" s="23"/>
      <c r="F31" s="27">
        <f>SUM(F18:F30)</f>
        <v>6966.9639374999761</v>
      </c>
    </row>
    <row r="32" spans="3:15" ht="15.75" thickBot="1" x14ac:dyDescent="0.3">
      <c r="C32" s="29" t="s">
        <v>29</v>
      </c>
      <c r="D32" s="30"/>
      <c r="E32" s="30"/>
      <c r="F32" s="31">
        <f>SUM(F31,F17)</f>
        <v>8125.0115624999726</v>
      </c>
    </row>
  </sheetData>
  <mergeCells count="16">
    <mergeCell ref="C12:F12"/>
    <mergeCell ref="G2:G3"/>
    <mergeCell ref="B1:M1"/>
    <mergeCell ref="H2:H3"/>
    <mergeCell ref="I2:I3"/>
    <mergeCell ref="M2:M3"/>
    <mergeCell ref="C2:C3"/>
    <mergeCell ref="K2:K3"/>
    <mergeCell ref="L2:L3"/>
    <mergeCell ref="B2:B3"/>
    <mergeCell ref="B4:B9"/>
    <mergeCell ref="D2:D3"/>
    <mergeCell ref="E2:E3"/>
    <mergeCell ref="F2:F3"/>
    <mergeCell ref="D8:F8"/>
    <mergeCell ref="C9:J9"/>
  </mergeCells>
  <phoneticPr fontId="3" type="noConversion"/>
  <pageMargins left="0.511811024" right="0.511811024" top="0.78740157499999996" bottom="0.78740157499999996" header="0.31496062000000002" footer="0.31496062000000002"/>
  <pageSetup paperSize="9" scale="46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B3DCA0-EAD4-400A-AE2E-62C42ABBE7AE}">
  <dimension ref="C2:M26"/>
  <sheetViews>
    <sheetView tabSelected="1" workbookViewId="0">
      <selection activeCell="N4" sqref="N4"/>
    </sheetView>
  </sheetViews>
  <sheetFormatPr defaultRowHeight="15" x14ac:dyDescent="0.25"/>
  <cols>
    <col min="2" max="2" width="20" customWidth="1"/>
    <col min="3" max="3" width="17.85546875" customWidth="1"/>
    <col min="5" max="5" width="16" customWidth="1"/>
    <col min="6" max="6" width="15.85546875" customWidth="1"/>
    <col min="7" max="7" width="16.7109375" customWidth="1"/>
    <col min="8" max="8" width="17.5703125" customWidth="1"/>
    <col min="9" max="9" width="19.28515625" customWidth="1"/>
    <col min="10" max="10" width="1.140625" hidden="1" customWidth="1"/>
    <col min="11" max="11" width="12.85546875" customWidth="1"/>
    <col min="12" max="12" width="15.140625" customWidth="1"/>
    <col min="13" max="13" width="18.28515625" customWidth="1"/>
  </cols>
  <sheetData>
    <row r="2" spans="3:13" ht="15.75" thickBot="1" x14ac:dyDescent="0.3">
      <c r="C2" s="53" t="s">
        <v>36</v>
      </c>
      <c r="D2" s="53"/>
      <c r="E2" s="53"/>
      <c r="F2" s="53"/>
      <c r="G2" s="53"/>
      <c r="H2" s="53"/>
      <c r="I2" s="53"/>
      <c r="J2" s="53"/>
      <c r="K2" s="53"/>
      <c r="L2" s="53"/>
      <c r="M2" s="53"/>
    </row>
    <row r="3" spans="3:13" x14ac:dyDescent="0.25">
      <c r="C3" s="89" t="s">
        <v>1</v>
      </c>
      <c r="D3" s="83" t="s">
        <v>33</v>
      </c>
      <c r="E3" s="84"/>
      <c r="F3" s="85"/>
      <c r="G3" s="77" t="s">
        <v>38</v>
      </c>
      <c r="H3" s="77" t="s">
        <v>40</v>
      </c>
      <c r="I3" s="83" t="s">
        <v>34</v>
      </c>
      <c r="J3" s="85"/>
      <c r="K3" s="77" t="s">
        <v>39</v>
      </c>
      <c r="L3" s="79" t="s">
        <v>41</v>
      </c>
      <c r="M3" s="75" t="s">
        <v>31</v>
      </c>
    </row>
    <row r="4" spans="3:13" ht="26.25" customHeight="1" x14ac:dyDescent="0.25">
      <c r="C4" s="90"/>
      <c r="D4" s="86"/>
      <c r="E4" s="87"/>
      <c r="F4" s="88"/>
      <c r="G4" s="91"/>
      <c r="H4" s="78"/>
      <c r="I4" s="86"/>
      <c r="J4" s="88"/>
      <c r="K4" s="78"/>
      <c r="L4" s="80"/>
      <c r="M4" s="76"/>
    </row>
    <row r="5" spans="3:13" ht="141" customHeight="1" thickBot="1" x14ac:dyDescent="0.3">
      <c r="C5" s="92">
        <v>1</v>
      </c>
      <c r="D5" s="93" t="s">
        <v>37</v>
      </c>
      <c r="E5" s="94"/>
      <c r="F5" s="94"/>
      <c r="G5" s="99">
        <v>4</v>
      </c>
      <c r="H5" s="37">
        <v>850</v>
      </c>
      <c r="I5" s="95">
        <f>H5*G5</f>
        <v>3400</v>
      </c>
      <c r="J5" s="96"/>
      <c r="K5" s="97">
        <v>5.32</v>
      </c>
      <c r="L5" s="34">
        <f>ROUND((H5*K5%+H5),2)</f>
        <v>895.22</v>
      </c>
      <c r="M5" s="35">
        <f>L5*G5</f>
        <v>3580.88</v>
      </c>
    </row>
    <row r="6" spans="3:13" ht="22.15" customHeight="1" thickBot="1" x14ac:dyDescent="0.3">
      <c r="C6" s="81" t="s">
        <v>21</v>
      </c>
      <c r="D6" s="82"/>
      <c r="E6" s="82"/>
      <c r="F6" s="82"/>
      <c r="G6" s="82"/>
      <c r="H6" s="82"/>
      <c r="I6" s="82"/>
      <c r="J6" s="82"/>
      <c r="K6" s="98"/>
      <c r="L6" s="20"/>
      <c r="M6" s="36">
        <f>SUM(M5:M5)</f>
        <v>3580.88</v>
      </c>
    </row>
    <row r="8" spans="3:13" x14ac:dyDescent="0.25">
      <c r="D8" s="3" t="s">
        <v>42</v>
      </c>
      <c r="E8" s="3"/>
      <c r="F8" s="3"/>
      <c r="G8" s="3"/>
      <c r="H8" s="38"/>
      <c r="I8" s="38"/>
    </row>
    <row r="9" spans="3:13" ht="15.75" thickBot="1" x14ac:dyDescent="0.3"/>
    <row r="10" spans="3:13" x14ac:dyDescent="0.25">
      <c r="E10" s="100" t="s">
        <v>32</v>
      </c>
      <c r="F10" s="101"/>
      <c r="G10" s="101"/>
      <c r="H10" s="101"/>
      <c r="I10" s="102"/>
    </row>
    <row r="11" spans="3:13" x14ac:dyDescent="0.25">
      <c r="E11" s="40" t="s">
        <v>23</v>
      </c>
      <c r="F11" s="41" t="s">
        <v>24</v>
      </c>
      <c r="G11" s="41"/>
      <c r="H11" s="41" t="s">
        <v>25</v>
      </c>
      <c r="I11" s="42" t="s">
        <v>26</v>
      </c>
    </row>
    <row r="12" spans="3:13" ht="23.25" customHeight="1" x14ac:dyDescent="0.25">
      <c r="E12" s="39" t="s">
        <v>43</v>
      </c>
      <c r="F12" s="43">
        <f>ROUND(($I$5/12/30*12),2)</f>
        <v>113.33</v>
      </c>
      <c r="G12" s="43"/>
      <c r="H12" s="43">
        <f>ROUND(($M$6/12/30*12),2)</f>
        <v>119.36</v>
      </c>
      <c r="I12" s="44">
        <f>H12-F12</f>
        <v>6.0300000000000011</v>
      </c>
    </row>
    <row r="13" spans="3:13" x14ac:dyDescent="0.25">
      <c r="E13" s="45">
        <v>45839</v>
      </c>
      <c r="F13" s="43">
        <f>ROUND(($I$5/12),2)</f>
        <v>283.33</v>
      </c>
      <c r="G13" s="43"/>
      <c r="H13" s="43">
        <f t="shared" ref="H13:H24" si="0">ROUND(($M$6/12),2)</f>
        <v>298.41000000000003</v>
      </c>
      <c r="I13" s="44">
        <f t="shared" ref="I13:I24" si="1">H13-F13</f>
        <v>15.080000000000041</v>
      </c>
    </row>
    <row r="14" spans="3:13" x14ac:dyDescent="0.25">
      <c r="E14" s="45">
        <v>45870</v>
      </c>
      <c r="F14" s="43">
        <f>ROUND(($I$5/12),2)</f>
        <v>283.33</v>
      </c>
      <c r="G14" s="43"/>
      <c r="H14" s="43">
        <f t="shared" si="0"/>
        <v>298.41000000000003</v>
      </c>
      <c r="I14" s="44">
        <f t="shared" si="1"/>
        <v>15.080000000000041</v>
      </c>
    </row>
    <row r="15" spans="3:13" x14ac:dyDescent="0.25">
      <c r="E15" s="45">
        <v>45901</v>
      </c>
      <c r="F15" s="43">
        <f t="shared" ref="F15:F24" si="2">ROUND(($I$5/12),2)</f>
        <v>283.33</v>
      </c>
      <c r="G15" s="43"/>
      <c r="H15" s="43">
        <f t="shared" si="0"/>
        <v>298.41000000000003</v>
      </c>
      <c r="I15" s="44">
        <f t="shared" si="1"/>
        <v>15.080000000000041</v>
      </c>
    </row>
    <row r="16" spans="3:13" x14ac:dyDescent="0.25">
      <c r="E16" s="45">
        <v>45931</v>
      </c>
      <c r="F16" s="43">
        <f t="shared" si="2"/>
        <v>283.33</v>
      </c>
      <c r="G16" s="43"/>
      <c r="H16" s="43">
        <f t="shared" si="0"/>
        <v>298.41000000000003</v>
      </c>
      <c r="I16" s="44">
        <f t="shared" si="1"/>
        <v>15.080000000000041</v>
      </c>
    </row>
    <row r="17" spans="5:9" x14ac:dyDescent="0.25">
      <c r="E17" s="45">
        <v>45962</v>
      </c>
      <c r="F17" s="43">
        <f t="shared" si="2"/>
        <v>283.33</v>
      </c>
      <c r="G17" s="43"/>
      <c r="H17" s="43">
        <f t="shared" si="0"/>
        <v>298.41000000000003</v>
      </c>
      <c r="I17" s="44">
        <f t="shared" si="1"/>
        <v>15.080000000000041</v>
      </c>
    </row>
    <row r="18" spans="5:9" x14ac:dyDescent="0.25">
      <c r="E18" s="45">
        <v>45992</v>
      </c>
      <c r="F18" s="43">
        <f t="shared" si="2"/>
        <v>283.33</v>
      </c>
      <c r="G18" s="43"/>
      <c r="H18" s="43">
        <f t="shared" si="0"/>
        <v>298.41000000000003</v>
      </c>
      <c r="I18" s="44">
        <f t="shared" si="1"/>
        <v>15.080000000000041</v>
      </c>
    </row>
    <row r="19" spans="5:9" x14ac:dyDescent="0.25">
      <c r="E19" s="45">
        <v>46023</v>
      </c>
      <c r="F19" s="43">
        <f t="shared" si="2"/>
        <v>283.33</v>
      </c>
      <c r="G19" s="43"/>
      <c r="H19" s="43">
        <f t="shared" si="0"/>
        <v>298.41000000000003</v>
      </c>
      <c r="I19" s="44">
        <f t="shared" si="1"/>
        <v>15.080000000000041</v>
      </c>
    </row>
    <row r="20" spans="5:9" x14ac:dyDescent="0.25">
      <c r="E20" s="45">
        <v>46054</v>
      </c>
      <c r="F20" s="43">
        <f t="shared" si="2"/>
        <v>283.33</v>
      </c>
      <c r="G20" s="43"/>
      <c r="H20" s="43">
        <f t="shared" si="0"/>
        <v>298.41000000000003</v>
      </c>
      <c r="I20" s="44">
        <f t="shared" si="1"/>
        <v>15.080000000000041</v>
      </c>
    </row>
    <row r="21" spans="5:9" x14ac:dyDescent="0.25">
      <c r="E21" s="45">
        <v>46082</v>
      </c>
      <c r="F21" s="43">
        <f t="shared" si="2"/>
        <v>283.33</v>
      </c>
      <c r="G21" s="43"/>
      <c r="H21" s="43">
        <f t="shared" si="0"/>
        <v>298.41000000000003</v>
      </c>
      <c r="I21" s="44">
        <f t="shared" si="1"/>
        <v>15.080000000000041</v>
      </c>
    </row>
    <row r="22" spans="5:9" x14ac:dyDescent="0.25">
      <c r="E22" s="45">
        <v>46113</v>
      </c>
      <c r="F22" s="43">
        <f t="shared" si="2"/>
        <v>283.33</v>
      </c>
      <c r="G22" s="43"/>
      <c r="H22" s="43">
        <f t="shared" si="0"/>
        <v>298.41000000000003</v>
      </c>
      <c r="I22" s="44">
        <f t="shared" si="1"/>
        <v>15.080000000000041</v>
      </c>
    </row>
    <row r="23" spans="5:9" x14ac:dyDescent="0.25">
      <c r="E23" s="45">
        <v>46143</v>
      </c>
      <c r="F23" s="43">
        <f t="shared" si="2"/>
        <v>283.33</v>
      </c>
      <c r="G23" s="43"/>
      <c r="H23" s="43">
        <f t="shared" si="0"/>
        <v>298.41000000000003</v>
      </c>
      <c r="I23" s="44">
        <f t="shared" si="1"/>
        <v>15.080000000000041</v>
      </c>
    </row>
    <row r="24" spans="5:9" x14ac:dyDescent="0.25">
      <c r="E24" s="45">
        <v>46174</v>
      </c>
      <c r="F24" s="43">
        <f t="shared" si="2"/>
        <v>283.33</v>
      </c>
      <c r="G24" s="43"/>
      <c r="H24" s="43">
        <f t="shared" si="0"/>
        <v>298.41000000000003</v>
      </c>
      <c r="I24" s="44">
        <f t="shared" si="1"/>
        <v>15.080000000000041</v>
      </c>
    </row>
    <row r="25" spans="5:9" x14ac:dyDescent="0.25">
      <c r="E25" s="45" t="s">
        <v>44</v>
      </c>
      <c r="F25" s="43">
        <f>ROUND(($I$5/12/31*3),2)</f>
        <v>27.42</v>
      </c>
      <c r="G25" s="43"/>
      <c r="H25" s="43">
        <f>ROUND(($M$6/12/31*3),2)</f>
        <v>28.88</v>
      </c>
      <c r="I25" s="44">
        <f t="shared" ref="I24:I25" si="3">H25-F25</f>
        <v>1.4599999999999973</v>
      </c>
    </row>
    <row r="26" spans="5:9" ht="15.75" thickBot="1" x14ac:dyDescent="0.3">
      <c r="E26" s="72" t="s">
        <v>35</v>
      </c>
      <c r="F26" s="73"/>
      <c r="G26" s="73"/>
      <c r="H26" s="74"/>
      <c r="I26" s="46">
        <f>SUM(I12:I25)</f>
        <v>188.4500000000005</v>
      </c>
    </row>
  </sheetData>
  <mergeCells count="14">
    <mergeCell ref="C2:M2"/>
    <mergeCell ref="E26:H26"/>
    <mergeCell ref="M3:M4"/>
    <mergeCell ref="K3:K4"/>
    <mergeCell ref="L3:L4"/>
    <mergeCell ref="H3:H4"/>
    <mergeCell ref="E10:I10"/>
    <mergeCell ref="C6:K6"/>
    <mergeCell ref="D5:F5"/>
    <mergeCell ref="D3:F4"/>
    <mergeCell ref="I5:J5"/>
    <mergeCell ref="I3:J4"/>
    <mergeCell ref="C3:C4"/>
    <mergeCell ref="G3:G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9B175C92A687447AFC29F236A96BEF9" ma:contentTypeVersion="11" ma:contentTypeDescription="Crie um novo documento." ma:contentTypeScope="" ma:versionID="e7fe2b5a3b25ff5d1ea641d7906b89f4">
  <xsd:schema xmlns:xsd="http://www.w3.org/2001/XMLSchema" xmlns:xs="http://www.w3.org/2001/XMLSchema" xmlns:p="http://schemas.microsoft.com/office/2006/metadata/properties" xmlns:ns3="8368da1e-f3ac-416a-9310-5183e664d7e7" xmlns:ns4="a0924e1f-e50f-4922-a84c-302c28569776" targetNamespace="http://schemas.microsoft.com/office/2006/metadata/properties" ma:root="true" ma:fieldsID="5b936efaf37deca6d6492534ec1f416e" ns3:_="" ns4:_="">
    <xsd:import namespace="8368da1e-f3ac-416a-9310-5183e664d7e7"/>
    <xsd:import namespace="a0924e1f-e50f-4922-a84c-302c28569776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68da1e-f3ac-416a-9310-5183e664d7e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Dica de Compartilhamento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924e1f-e50f-4922-a84c-302c2856977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1B45267-AE97-4A2A-96FD-D6272BAB52F3}">
  <ds:schemaRefs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www.w3.org/XML/1998/namespace"/>
    <ds:schemaRef ds:uri="http://purl.org/dc/elements/1.1/"/>
    <ds:schemaRef ds:uri="a0924e1f-e50f-4922-a84c-302c28569776"/>
    <ds:schemaRef ds:uri="8368da1e-f3ac-416a-9310-5183e664d7e7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C1DC5224-B048-4194-9C84-C01C9BDD55F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492E951-7EB5-4836-9FEA-6D22B9AB09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368da1e-f3ac-416a-9310-5183e664d7e7"/>
    <ds:schemaRef ds:uri="a0924e1f-e50f-4922-a84c-302c2856977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Plan1</vt:lpstr>
      <vt:lpstr>2º Reajuste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Simone Gesser</dc:creator>
  <cp:keywords/>
  <dc:description/>
  <cp:lastModifiedBy>Simone Gesser</cp:lastModifiedBy>
  <cp:revision/>
  <cp:lastPrinted>2021-06-22T18:27:03Z</cp:lastPrinted>
  <dcterms:created xsi:type="dcterms:W3CDTF">2016-08-05T13:50:08Z</dcterms:created>
  <dcterms:modified xsi:type="dcterms:W3CDTF">2025-06-17T17:41:45Z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0x010100C9B175C92A687447AFC29F236A96BEF9</vt:lpwstr>
  </property>
</Properties>
</file>