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marcelo.nascimento\Downloads\"/>
    </mc:Choice>
  </mc:AlternateContent>
  <xr:revisionPtr revIDLastSave="0" documentId="13_ncr:1_{C6F03770-9DD2-4938-8E47-3D80692C8251}" xr6:coauthVersionLast="47" xr6:coauthVersionMax="47" xr10:uidLastSave="{00000000-0000-0000-0000-000000000000}"/>
  <bookViews>
    <workbookView xWindow="-110" yWindow="-110" windowWidth="19420" windowHeight="10300" tabRatio="839" activeTab="3" xr2:uid="{3B648DB5-B174-4802-8375-1496717312E7}"/>
  </bookViews>
  <sheets>
    <sheet name="ESTIMATIVA VOLUMES" sheetId="1" r:id="rId1"/>
    <sheet name="MAPA-PRECOS (TCO)" sheetId="7" r:id="rId2"/>
    <sheet name="TCO-ETP" sheetId="8" r:id="rId3"/>
    <sheet name="Estimativa Final TCO" sheetId="9" r:id="rId4"/>
    <sheet name="APÊNDICE I - TR" sheetId="1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7" l="1"/>
  <c r="N27" i="7"/>
  <c r="N28" i="7"/>
  <c r="N29" i="7"/>
  <c r="N31" i="7"/>
  <c r="N32" i="7"/>
  <c r="N33" i="7"/>
  <c r="N34" i="7"/>
  <c r="N30" i="7"/>
  <c r="E21" i="9" l="1"/>
  <c r="G210" i="11" l="1"/>
  <c r="F210" i="11" s="1"/>
  <c r="F214" i="11"/>
  <c r="I213" i="11"/>
  <c r="I215" i="11"/>
  <c r="H215" i="11"/>
  <c r="J215" i="11" s="1"/>
  <c r="F215" i="11"/>
  <c r="H214" i="11"/>
  <c r="J214" i="11" s="1"/>
  <c r="H213" i="11"/>
  <c r="J213" i="11" s="1"/>
  <c r="F213" i="11"/>
  <c r="H212" i="11"/>
  <c r="J212" i="11" s="1"/>
  <c r="F212" i="11"/>
  <c r="I212" i="11" s="1"/>
  <c r="H211" i="11"/>
  <c r="J211" i="11" s="1"/>
  <c r="F211" i="11"/>
  <c r="I211" i="11" s="1"/>
  <c r="G19" i="9"/>
  <c r="G20" i="9"/>
  <c r="E19" i="9"/>
  <c r="E20" i="9"/>
  <c r="C41" i="7"/>
  <c r="C42" i="7"/>
  <c r="C43" i="7"/>
  <c r="D41" i="8"/>
  <c r="D42" i="8"/>
  <c r="D43" i="8"/>
  <c r="H20" i="1"/>
  <c r="F20" i="1"/>
  <c r="H19" i="1"/>
  <c r="F19" i="1"/>
  <c r="G42" i="7"/>
  <c r="C42" i="8" s="1"/>
  <c r="G43" i="7"/>
  <c r="C43" i="8"/>
  <c r="E43" i="8" s="1"/>
  <c r="G41" i="7"/>
  <c r="C41" i="8" s="1"/>
  <c r="H19" i="9" s="1"/>
  <c r="G21" i="9"/>
  <c r="I219" i="11"/>
  <c r="I220" i="11" s="1"/>
  <c r="H219" i="11"/>
  <c r="J219" i="11" s="1"/>
  <c r="J220" i="11" s="1"/>
  <c r="H209" i="11"/>
  <c r="J209" i="11" s="1"/>
  <c r="F209" i="11"/>
  <c r="I209" i="11" s="1"/>
  <c r="H208" i="11"/>
  <c r="J208" i="11" s="1"/>
  <c r="F208" i="11"/>
  <c r="I208" i="11" s="1"/>
  <c r="H207" i="11"/>
  <c r="J207" i="11" s="1"/>
  <c r="F207" i="11"/>
  <c r="I207" i="11" s="1"/>
  <c r="H206" i="11"/>
  <c r="J206" i="11" s="1"/>
  <c r="F206" i="11"/>
  <c r="I206" i="11" s="1"/>
  <c r="H205" i="11"/>
  <c r="J205" i="11" s="1"/>
  <c r="F205" i="11"/>
  <c r="I205" i="11" s="1"/>
  <c r="H204" i="11"/>
  <c r="J204" i="11" s="1"/>
  <c r="F204" i="11"/>
  <c r="I204" i="11" s="1"/>
  <c r="H203" i="11"/>
  <c r="J203" i="11" s="1"/>
  <c r="F203" i="11"/>
  <c r="I203" i="11" s="1"/>
  <c r="H202" i="11"/>
  <c r="J202" i="11" s="1"/>
  <c r="F202" i="11"/>
  <c r="I202" i="11" s="1"/>
  <c r="H201" i="11"/>
  <c r="J201" i="11" s="1"/>
  <c r="F201" i="11"/>
  <c r="I201" i="11" s="1"/>
  <c r="H200" i="11"/>
  <c r="J200" i="11" s="1"/>
  <c r="F200" i="11"/>
  <c r="I200" i="11" s="1"/>
  <c r="H199" i="11"/>
  <c r="J199" i="11" s="1"/>
  <c r="F199" i="11"/>
  <c r="I199" i="11" s="1"/>
  <c r="H198" i="11"/>
  <c r="J198" i="11" s="1"/>
  <c r="F198" i="11"/>
  <c r="I198" i="11" s="1"/>
  <c r="H197" i="11"/>
  <c r="J197" i="11" s="1"/>
  <c r="F197" i="11"/>
  <c r="I197" i="11" s="1"/>
  <c r="H196" i="11"/>
  <c r="J196" i="11" s="1"/>
  <c r="F196" i="11"/>
  <c r="I196" i="11" s="1"/>
  <c r="H195" i="11"/>
  <c r="J195" i="11" s="1"/>
  <c r="F195" i="11"/>
  <c r="I195" i="11" s="1"/>
  <c r="H194" i="11"/>
  <c r="J194" i="11" s="1"/>
  <c r="F194" i="11"/>
  <c r="I194" i="11" s="1"/>
  <c r="H193" i="11"/>
  <c r="J193" i="11" s="1"/>
  <c r="F193" i="11"/>
  <c r="I193" i="11" s="1"/>
  <c r="H192" i="11"/>
  <c r="J192" i="11" s="1"/>
  <c r="F192" i="11"/>
  <c r="I192" i="11" s="1"/>
  <c r="H191" i="11"/>
  <c r="J191" i="11" s="1"/>
  <c r="F191" i="11"/>
  <c r="I191" i="11" s="1"/>
  <c r="H190" i="11"/>
  <c r="J190" i="11" s="1"/>
  <c r="F190" i="11"/>
  <c r="I190" i="11" s="1"/>
  <c r="H189" i="11"/>
  <c r="J189" i="11" s="1"/>
  <c r="F189" i="11"/>
  <c r="I189" i="11" s="1"/>
  <c r="I188" i="11"/>
  <c r="H188" i="11"/>
  <c r="J188" i="11" s="1"/>
  <c r="F188" i="11"/>
  <c r="H187" i="11"/>
  <c r="J187" i="11" s="1"/>
  <c r="F187" i="11"/>
  <c r="I187" i="11" s="1"/>
  <c r="H186" i="11"/>
  <c r="J186" i="11" s="1"/>
  <c r="F186" i="11"/>
  <c r="I186" i="11" s="1"/>
  <c r="H185" i="11"/>
  <c r="J185" i="11" s="1"/>
  <c r="F185" i="11"/>
  <c r="I185" i="11" s="1"/>
  <c r="H184" i="11"/>
  <c r="J184" i="11" s="1"/>
  <c r="F184" i="11"/>
  <c r="I184" i="11" s="1"/>
  <c r="H183" i="11"/>
  <c r="J183" i="11" s="1"/>
  <c r="F183" i="11"/>
  <c r="I183" i="11" s="1"/>
  <c r="H182" i="11"/>
  <c r="J182" i="11" s="1"/>
  <c r="F182" i="11"/>
  <c r="I182" i="11" s="1"/>
  <c r="H181" i="11"/>
  <c r="J181" i="11" s="1"/>
  <c r="F181" i="11"/>
  <c r="I181" i="11" s="1"/>
  <c r="H180" i="11"/>
  <c r="J180" i="11" s="1"/>
  <c r="F180" i="11"/>
  <c r="I180" i="11" s="1"/>
  <c r="H179" i="11"/>
  <c r="J179" i="11" s="1"/>
  <c r="F179" i="11"/>
  <c r="I179" i="11" s="1"/>
  <c r="H178" i="11"/>
  <c r="J178" i="11" s="1"/>
  <c r="F178" i="11"/>
  <c r="I178" i="11" s="1"/>
  <c r="H177" i="11"/>
  <c r="J177" i="11" s="1"/>
  <c r="F177" i="11"/>
  <c r="I177" i="11" s="1"/>
  <c r="H176" i="11"/>
  <c r="J176" i="11" s="1"/>
  <c r="F176" i="11"/>
  <c r="I176" i="11" s="1"/>
  <c r="H175" i="11"/>
  <c r="J175" i="11" s="1"/>
  <c r="F175" i="11"/>
  <c r="I175" i="11" s="1"/>
  <c r="H174" i="11"/>
  <c r="J174" i="11" s="1"/>
  <c r="F174" i="11"/>
  <c r="I174" i="11" s="1"/>
  <c r="H173" i="11"/>
  <c r="J173" i="11" s="1"/>
  <c r="F173" i="11"/>
  <c r="I173" i="11" s="1"/>
  <c r="H172" i="11"/>
  <c r="J172" i="11" s="1"/>
  <c r="F172" i="11"/>
  <c r="I172" i="11" s="1"/>
  <c r="H171" i="11"/>
  <c r="J171" i="11" s="1"/>
  <c r="F171" i="11"/>
  <c r="I171" i="11" s="1"/>
  <c r="H170" i="11"/>
  <c r="J170" i="11" s="1"/>
  <c r="F170" i="11"/>
  <c r="I170" i="11" s="1"/>
  <c r="H169" i="11"/>
  <c r="J169" i="11" s="1"/>
  <c r="F169" i="11"/>
  <c r="I169" i="11" s="1"/>
  <c r="H168" i="11"/>
  <c r="J168" i="11" s="1"/>
  <c r="F168" i="11"/>
  <c r="I168" i="11" s="1"/>
  <c r="H167" i="11"/>
  <c r="J167" i="11" s="1"/>
  <c r="F167" i="11"/>
  <c r="I167" i="11" s="1"/>
  <c r="H166" i="11"/>
  <c r="J166" i="11" s="1"/>
  <c r="F166" i="11"/>
  <c r="I166" i="11" s="1"/>
  <c r="H165" i="11"/>
  <c r="J165" i="11" s="1"/>
  <c r="F165" i="11"/>
  <c r="I165" i="11" s="1"/>
  <c r="H164" i="11"/>
  <c r="J164" i="11" s="1"/>
  <c r="F164" i="11"/>
  <c r="I164" i="11" s="1"/>
  <c r="H163" i="11"/>
  <c r="J163" i="11" s="1"/>
  <c r="F163" i="11"/>
  <c r="I163" i="11" s="1"/>
  <c r="H162" i="11"/>
  <c r="J162" i="11" s="1"/>
  <c r="F162" i="11"/>
  <c r="I162" i="11" s="1"/>
  <c r="H161" i="11"/>
  <c r="J161" i="11" s="1"/>
  <c r="F161" i="11"/>
  <c r="I161" i="11" s="1"/>
  <c r="H157" i="11"/>
  <c r="J157" i="11" s="1"/>
  <c r="F157" i="11"/>
  <c r="I157" i="11" s="1"/>
  <c r="H156" i="11"/>
  <c r="J156" i="11" s="1"/>
  <c r="F156" i="11"/>
  <c r="I156" i="11" s="1"/>
  <c r="H155" i="11"/>
  <c r="J155" i="11" s="1"/>
  <c r="F155" i="11"/>
  <c r="I155" i="11" s="1"/>
  <c r="H154" i="11"/>
  <c r="J154" i="11" s="1"/>
  <c r="F154" i="11"/>
  <c r="I154" i="11" s="1"/>
  <c r="H153" i="11"/>
  <c r="J153" i="11" s="1"/>
  <c r="F153" i="11"/>
  <c r="I153" i="11" s="1"/>
  <c r="H152" i="11"/>
  <c r="J152" i="11" s="1"/>
  <c r="F152" i="11"/>
  <c r="I152" i="11" s="1"/>
  <c r="H151" i="11"/>
  <c r="J151" i="11" s="1"/>
  <c r="F151" i="11"/>
  <c r="I151" i="11" s="1"/>
  <c r="H150" i="11"/>
  <c r="J150" i="11" s="1"/>
  <c r="F150" i="11"/>
  <c r="I150" i="11" s="1"/>
  <c r="H149" i="11"/>
  <c r="J149" i="11" s="1"/>
  <c r="F149" i="11"/>
  <c r="I149" i="11" s="1"/>
  <c r="H148" i="11"/>
  <c r="J148" i="11" s="1"/>
  <c r="F148" i="11"/>
  <c r="I148" i="11" s="1"/>
  <c r="H147" i="11"/>
  <c r="J147" i="11" s="1"/>
  <c r="F147" i="11"/>
  <c r="I147" i="11" s="1"/>
  <c r="H146" i="11"/>
  <c r="J146" i="11" s="1"/>
  <c r="F146" i="11"/>
  <c r="I146" i="11" s="1"/>
  <c r="H145" i="11"/>
  <c r="J145" i="11" s="1"/>
  <c r="F145" i="11"/>
  <c r="I145" i="11" s="1"/>
  <c r="H144" i="11"/>
  <c r="J144" i="11" s="1"/>
  <c r="F144" i="11"/>
  <c r="I144" i="11" s="1"/>
  <c r="H143" i="11"/>
  <c r="J143" i="11" s="1"/>
  <c r="F143" i="11"/>
  <c r="I143" i="11" s="1"/>
  <c r="H142" i="11"/>
  <c r="J142" i="11" s="1"/>
  <c r="F142" i="11"/>
  <c r="I142" i="11" s="1"/>
  <c r="H141" i="11"/>
  <c r="J141" i="11" s="1"/>
  <c r="F141" i="11"/>
  <c r="I141" i="11" s="1"/>
  <c r="H140" i="11"/>
  <c r="J140" i="11" s="1"/>
  <c r="F140" i="11"/>
  <c r="I140" i="11" s="1"/>
  <c r="H139" i="11"/>
  <c r="J139" i="11" s="1"/>
  <c r="F139" i="11"/>
  <c r="I139" i="11" s="1"/>
  <c r="H138" i="11"/>
  <c r="J138" i="11" s="1"/>
  <c r="F138" i="11"/>
  <c r="I138" i="11" s="1"/>
  <c r="H137" i="11"/>
  <c r="J137" i="11" s="1"/>
  <c r="F137" i="11"/>
  <c r="I137" i="11" s="1"/>
  <c r="H136" i="11"/>
  <c r="J136" i="11" s="1"/>
  <c r="F136" i="11"/>
  <c r="I136" i="11" s="1"/>
  <c r="H135" i="11"/>
  <c r="J135" i="11" s="1"/>
  <c r="F135" i="11"/>
  <c r="I135" i="11" s="1"/>
  <c r="H134" i="11"/>
  <c r="J134" i="11" s="1"/>
  <c r="F134" i="11"/>
  <c r="I134" i="11" s="1"/>
  <c r="H133" i="11"/>
  <c r="J133" i="11" s="1"/>
  <c r="F133" i="11"/>
  <c r="I133" i="11" s="1"/>
  <c r="H132" i="11"/>
  <c r="J132" i="11" s="1"/>
  <c r="F132" i="11"/>
  <c r="I132" i="11" s="1"/>
  <c r="H131" i="11"/>
  <c r="J131" i="11" s="1"/>
  <c r="F131" i="11"/>
  <c r="I131" i="11" s="1"/>
  <c r="H130" i="11"/>
  <c r="J130" i="11" s="1"/>
  <c r="F130" i="11"/>
  <c r="I130" i="11" s="1"/>
  <c r="H129" i="11"/>
  <c r="J129" i="11" s="1"/>
  <c r="F129" i="11"/>
  <c r="I129" i="11" s="1"/>
  <c r="H128" i="11"/>
  <c r="J128" i="11" s="1"/>
  <c r="F128" i="11"/>
  <c r="I128" i="11" s="1"/>
  <c r="H127" i="11"/>
  <c r="J127" i="11" s="1"/>
  <c r="F127" i="11"/>
  <c r="I127" i="11" s="1"/>
  <c r="H126" i="11"/>
  <c r="J126" i="11" s="1"/>
  <c r="F126" i="11"/>
  <c r="I126" i="11" s="1"/>
  <c r="H125" i="11"/>
  <c r="J125" i="11" s="1"/>
  <c r="F125" i="11"/>
  <c r="I125" i="11" s="1"/>
  <c r="H124" i="11"/>
  <c r="J124" i="11" s="1"/>
  <c r="F124" i="11"/>
  <c r="I124" i="11" s="1"/>
  <c r="H123" i="11"/>
  <c r="J123" i="11" s="1"/>
  <c r="F123" i="11"/>
  <c r="I123" i="11" s="1"/>
  <c r="H122" i="11"/>
  <c r="J122" i="11" s="1"/>
  <c r="F122" i="11"/>
  <c r="I122" i="11" s="1"/>
  <c r="H121" i="11"/>
  <c r="J121" i="11" s="1"/>
  <c r="F121" i="11"/>
  <c r="I121" i="11" s="1"/>
  <c r="H120" i="11"/>
  <c r="J120" i="11" s="1"/>
  <c r="F120" i="11"/>
  <c r="I120" i="11" s="1"/>
  <c r="H119" i="11"/>
  <c r="J119" i="11" s="1"/>
  <c r="F119" i="11"/>
  <c r="I119" i="11" s="1"/>
  <c r="H118" i="11"/>
  <c r="J118" i="11" s="1"/>
  <c r="F118" i="11"/>
  <c r="I118" i="11" s="1"/>
  <c r="H117" i="11"/>
  <c r="J117" i="11" s="1"/>
  <c r="F117" i="11"/>
  <c r="I117" i="11" s="1"/>
  <c r="H116" i="11"/>
  <c r="J116" i="11" s="1"/>
  <c r="F116" i="11"/>
  <c r="I116" i="11" s="1"/>
  <c r="H115" i="11"/>
  <c r="J115" i="11" s="1"/>
  <c r="F115" i="11"/>
  <c r="I115" i="11" s="1"/>
  <c r="H114" i="11"/>
  <c r="J114" i="11" s="1"/>
  <c r="F114" i="11"/>
  <c r="I114" i="11" s="1"/>
  <c r="H113" i="11"/>
  <c r="J113" i="11" s="1"/>
  <c r="F113" i="11"/>
  <c r="I113" i="11" s="1"/>
  <c r="H112" i="11"/>
  <c r="J112" i="11" s="1"/>
  <c r="F112" i="11"/>
  <c r="I112" i="11" s="1"/>
  <c r="H111" i="11"/>
  <c r="J111" i="11" s="1"/>
  <c r="F111" i="11"/>
  <c r="I111" i="11" s="1"/>
  <c r="H110" i="11"/>
  <c r="J110" i="11" s="1"/>
  <c r="F110" i="11"/>
  <c r="I110" i="11" s="1"/>
  <c r="H109" i="11"/>
  <c r="J109" i="11" s="1"/>
  <c r="F109" i="11"/>
  <c r="I109" i="11" s="1"/>
  <c r="H108" i="11"/>
  <c r="J108" i="11" s="1"/>
  <c r="F108" i="11"/>
  <c r="I108" i="11" s="1"/>
  <c r="H107" i="11"/>
  <c r="J107" i="11" s="1"/>
  <c r="F107" i="11"/>
  <c r="I107" i="11" s="1"/>
  <c r="H106" i="11"/>
  <c r="J106" i="11" s="1"/>
  <c r="F106" i="11"/>
  <c r="I106" i="11" s="1"/>
  <c r="H105" i="11"/>
  <c r="J105" i="11" s="1"/>
  <c r="F105" i="11"/>
  <c r="I105" i="11" s="1"/>
  <c r="H104" i="11"/>
  <c r="J104" i="11" s="1"/>
  <c r="F104" i="11"/>
  <c r="I104" i="11" s="1"/>
  <c r="H103" i="11"/>
  <c r="J103" i="11" s="1"/>
  <c r="F103" i="11"/>
  <c r="I103" i="11" s="1"/>
  <c r="H102" i="11"/>
  <c r="J102" i="11" s="1"/>
  <c r="F102" i="11"/>
  <c r="I102" i="11" s="1"/>
  <c r="H101" i="11"/>
  <c r="J101" i="11" s="1"/>
  <c r="F101" i="11"/>
  <c r="I101" i="11" s="1"/>
  <c r="H100" i="11"/>
  <c r="J100" i="11" s="1"/>
  <c r="F100" i="11"/>
  <c r="I100" i="11" s="1"/>
  <c r="H99" i="11"/>
  <c r="J99" i="11" s="1"/>
  <c r="F99" i="11"/>
  <c r="I99" i="11" s="1"/>
  <c r="H98" i="11"/>
  <c r="J98" i="11" s="1"/>
  <c r="F98" i="11"/>
  <c r="I98" i="11" s="1"/>
  <c r="H97" i="11"/>
  <c r="J97" i="11" s="1"/>
  <c r="F97" i="11"/>
  <c r="I97" i="11" s="1"/>
  <c r="H96" i="11"/>
  <c r="J96" i="11" s="1"/>
  <c r="F96" i="11"/>
  <c r="I96" i="11" s="1"/>
  <c r="H95" i="11"/>
  <c r="J95" i="11" s="1"/>
  <c r="F95" i="11"/>
  <c r="I95" i="11" s="1"/>
  <c r="H94" i="11"/>
  <c r="J94" i="11" s="1"/>
  <c r="F94" i="11"/>
  <c r="I94" i="11" s="1"/>
  <c r="H93" i="11"/>
  <c r="J93" i="11" s="1"/>
  <c r="F93" i="11"/>
  <c r="I93" i="11" s="1"/>
  <c r="H92" i="11"/>
  <c r="J92" i="11" s="1"/>
  <c r="F92" i="11"/>
  <c r="I92" i="11" s="1"/>
  <c r="H91" i="11"/>
  <c r="J91" i="11" s="1"/>
  <c r="F91" i="11"/>
  <c r="I91" i="11" s="1"/>
  <c r="H90" i="11"/>
  <c r="J90" i="11" s="1"/>
  <c r="F90" i="11"/>
  <c r="I90" i="11" s="1"/>
  <c r="H89" i="11"/>
  <c r="J89" i="11" s="1"/>
  <c r="F89" i="11"/>
  <c r="I89" i="11" s="1"/>
  <c r="H88" i="11"/>
  <c r="J88" i="11" s="1"/>
  <c r="F88" i="11"/>
  <c r="I88" i="11" s="1"/>
  <c r="H87" i="11"/>
  <c r="J87" i="11" s="1"/>
  <c r="F87" i="11"/>
  <c r="I87" i="11" s="1"/>
  <c r="H86" i="11"/>
  <c r="J86" i="11" s="1"/>
  <c r="F86" i="11"/>
  <c r="I86" i="11" s="1"/>
  <c r="H85" i="11"/>
  <c r="J85" i="11" s="1"/>
  <c r="F85" i="11"/>
  <c r="I85" i="11" s="1"/>
  <c r="H84" i="11"/>
  <c r="J84" i="11" s="1"/>
  <c r="F84" i="11"/>
  <c r="I84" i="11" s="1"/>
  <c r="H83" i="11"/>
  <c r="J83" i="11" s="1"/>
  <c r="F83" i="11"/>
  <c r="I83" i="11" s="1"/>
  <c r="H82" i="11"/>
  <c r="J82" i="11" s="1"/>
  <c r="F82" i="11"/>
  <c r="I82" i="11" s="1"/>
  <c r="H81" i="11"/>
  <c r="J81" i="11" s="1"/>
  <c r="F81" i="11"/>
  <c r="I81" i="11" s="1"/>
  <c r="H80" i="11"/>
  <c r="J80" i="11" s="1"/>
  <c r="F80" i="11"/>
  <c r="I80" i="11" s="1"/>
  <c r="H79" i="11"/>
  <c r="J79" i="11" s="1"/>
  <c r="F79" i="11"/>
  <c r="I79" i="11" s="1"/>
  <c r="H78" i="11"/>
  <c r="J78" i="11" s="1"/>
  <c r="F78" i="11"/>
  <c r="I78" i="11" s="1"/>
  <c r="H77" i="11"/>
  <c r="J77" i="11" s="1"/>
  <c r="F77" i="11"/>
  <c r="I77" i="11" s="1"/>
  <c r="H76" i="11"/>
  <c r="J76" i="11" s="1"/>
  <c r="F76" i="11"/>
  <c r="I76" i="11" s="1"/>
  <c r="H75" i="11"/>
  <c r="J75" i="11" s="1"/>
  <c r="F75" i="11"/>
  <c r="I75" i="11" s="1"/>
  <c r="H74" i="11"/>
  <c r="J74" i="11" s="1"/>
  <c r="F74" i="11"/>
  <c r="I74" i="11" s="1"/>
  <c r="H73" i="11"/>
  <c r="J73" i="11" s="1"/>
  <c r="F73" i="11"/>
  <c r="I73" i="11" s="1"/>
  <c r="H72" i="11"/>
  <c r="J72" i="11" s="1"/>
  <c r="F72" i="11"/>
  <c r="I72" i="11" s="1"/>
  <c r="H71" i="11"/>
  <c r="J71" i="11" s="1"/>
  <c r="F71" i="11"/>
  <c r="I71" i="11" s="1"/>
  <c r="H70" i="11"/>
  <c r="J70" i="11" s="1"/>
  <c r="F70" i="11"/>
  <c r="I70" i="11" s="1"/>
  <c r="H69" i="11"/>
  <c r="J69" i="11" s="1"/>
  <c r="F69" i="11"/>
  <c r="I69" i="11" s="1"/>
  <c r="H68" i="11"/>
  <c r="J68" i="11" s="1"/>
  <c r="F68" i="11"/>
  <c r="I68" i="11" s="1"/>
  <c r="H67" i="11"/>
  <c r="J67" i="11" s="1"/>
  <c r="F67" i="11"/>
  <c r="I67" i="11" s="1"/>
  <c r="H66" i="11"/>
  <c r="J66" i="11" s="1"/>
  <c r="F66" i="11"/>
  <c r="I66" i="11" s="1"/>
  <c r="H65" i="11"/>
  <c r="J65" i="11" s="1"/>
  <c r="F65" i="11"/>
  <c r="I65" i="11" s="1"/>
  <c r="H64" i="11"/>
  <c r="J64" i="11" s="1"/>
  <c r="F64" i="11"/>
  <c r="I64" i="11" s="1"/>
  <c r="H63" i="11"/>
  <c r="J63" i="11" s="1"/>
  <c r="F63" i="11"/>
  <c r="I63" i="11" s="1"/>
  <c r="H62" i="11"/>
  <c r="J62" i="11" s="1"/>
  <c r="F62" i="11"/>
  <c r="I62" i="11" s="1"/>
  <c r="H61" i="11"/>
  <c r="J61" i="11" s="1"/>
  <c r="F61" i="11"/>
  <c r="I61" i="11" s="1"/>
  <c r="H60" i="11"/>
  <c r="J60" i="11" s="1"/>
  <c r="F60" i="11"/>
  <c r="I60" i="11" s="1"/>
  <c r="H59" i="11"/>
  <c r="J59" i="11" s="1"/>
  <c r="F59" i="11"/>
  <c r="I59" i="11" s="1"/>
  <c r="H58" i="11"/>
  <c r="J58" i="11" s="1"/>
  <c r="F58" i="11"/>
  <c r="I58" i="11" s="1"/>
  <c r="H57" i="11"/>
  <c r="J57" i="11" s="1"/>
  <c r="F57" i="11"/>
  <c r="I57" i="11" s="1"/>
  <c r="H56" i="11"/>
  <c r="J56" i="11" s="1"/>
  <c r="F56" i="11"/>
  <c r="I56" i="11" s="1"/>
  <c r="H55" i="11"/>
  <c r="J55" i="11" s="1"/>
  <c r="F55" i="11"/>
  <c r="I55" i="11" s="1"/>
  <c r="H54" i="11"/>
  <c r="J54" i="11" s="1"/>
  <c r="F54" i="11"/>
  <c r="I54" i="11" s="1"/>
  <c r="H53" i="11"/>
  <c r="J53" i="11" s="1"/>
  <c r="F53" i="11"/>
  <c r="I53" i="11" s="1"/>
  <c r="H52" i="11"/>
  <c r="J52" i="11" s="1"/>
  <c r="F52" i="11"/>
  <c r="I52" i="11" s="1"/>
  <c r="H51" i="11"/>
  <c r="J51" i="11" s="1"/>
  <c r="F51" i="11"/>
  <c r="I51" i="11" s="1"/>
  <c r="H50" i="11"/>
  <c r="J50" i="11" s="1"/>
  <c r="F50" i="11"/>
  <c r="I50" i="11" s="1"/>
  <c r="H49" i="11"/>
  <c r="J49" i="11" s="1"/>
  <c r="F49" i="11"/>
  <c r="I49" i="11" s="1"/>
  <c r="H48" i="11"/>
  <c r="J48" i="11" s="1"/>
  <c r="F48" i="11"/>
  <c r="I48" i="11" s="1"/>
  <c r="H47" i="11"/>
  <c r="J47" i="11" s="1"/>
  <c r="F47" i="11"/>
  <c r="I47" i="11" s="1"/>
  <c r="H46" i="11"/>
  <c r="J46" i="11" s="1"/>
  <c r="F46" i="11"/>
  <c r="I46" i="11" s="1"/>
  <c r="H45" i="11"/>
  <c r="J45" i="11" s="1"/>
  <c r="F45" i="11"/>
  <c r="I45" i="11" s="1"/>
  <c r="H44" i="11"/>
  <c r="J44" i="11" s="1"/>
  <c r="F44" i="11"/>
  <c r="I44" i="11" s="1"/>
  <c r="H43" i="11"/>
  <c r="J43" i="11" s="1"/>
  <c r="F43" i="11"/>
  <c r="I43" i="11" s="1"/>
  <c r="H42" i="11"/>
  <c r="J42" i="11" s="1"/>
  <c r="F42" i="11"/>
  <c r="I42" i="11" s="1"/>
  <c r="H41" i="11"/>
  <c r="J41" i="11" s="1"/>
  <c r="F41" i="11"/>
  <c r="I41" i="11" s="1"/>
  <c r="H40" i="11"/>
  <c r="J40" i="11" s="1"/>
  <c r="F40" i="11"/>
  <c r="I40" i="11" s="1"/>
  <c r="H39" i="11"/>
  <c r="J39" i="11" s="1"/>
  <c r="F39" i="11"/>
  <c r="I39" i="11" s="1"/>
  <c r="H38" i="11"/>
  <c r="J38" i="11" s="1"/>
  <c r="F38" i="11"/>
  <c r="I38" i="11" s="1"/>
  <c r="H37" i="11"/>
  <c r="J37" i="11" s="1"/>
  <c r="F37" i="11"/>
  <c r="I37" i="11" s="1"/>
  <c r="H36" i="11"/>
  <c r="J36" i="11" s="1"/>
  <c r="F36" i="11"/>
  <c r="I36" i="11" s="1"/>
  <c r="H35" i="11"/>
  <c r="J35" i="11" s="1"/>
  <c r="F35" i="11"/>
  <c r="I35" i="11" s="1"/>
  <c r="H34" i="11"/>
  <c r="J34" i="11" s="1"/>
  <c r="F34" i="11"/>
  <c r="I34" i="11" s="1"/>
  <c r="H33" i="11"/>
  <c r="J33" i="11" s="1"/>
  <c r="F33" i="11"/>
  <c r="I33" i="11" s="1"/>
  <c r="H32" i="11"/>
  <c r="J32" i="11" s="1"/>
  <c r="F32" i="11"/>
  <c r="I32" i="11" s="1"/>
  <c r="H31" i="11"/>
  <c r="J31" i="11" s="1"/>
  <c r="F31" i="11"/>
  <c r="I31" i="11" s="1"/>
  <c r="H30" i="11"/>
  <c r="J30" i="11" s="1"/>
  <c r="F30" i="11"/>
  <c r="I30" i="11" s="1"/>
  <c r="H26" i="11"/>
  <c r="J26" i="11" s="1"/>
  <c r="F26" i="11"/>
  <c r="I26" i="11" s="1"/>
  <c r="H25" i="11"/>
  <c r="J25" i="11" s="1"/>
  <c r="F25" i="11"/>
  <c r="I25" i="11" s="1"/>
  <c r="H24" i="11"/>
  <c r="J24" i="11" s="1"/>
  <c r="F24" i="11"/>
  <c r="I24" i="11" s="1"/>
  <c r="H23" i="11"/>
  <c r="J23" i="11" s="1"/>
  <c r="F23" i="11"/>
  <c r="I23" i="11" s="1"/>
  <c r="H22" i="11"/>
  <c r="J22" i="11" s="1"/>
  <c r="F22" i="11"/>
  <c r="I22" i="11" s="1"/>
  <c r="H21" i="11"/>
  <c r="J21" i="11" s="1"/>
  <c r="F21" i="11"/>
  <c r="I21" i="11" s="1"/>
  <c r="H20" i="11"/>
  <c r="J20" i="11" s="1"/>
  <c r="F20" i="11"/>
  <c r="I20" i="11" s="1"/>
  <c r="H19" i="11"/>
  <c r="J19" i="11" s="1"/>
  <c r="F19" i="11"/>
  <c r="I19" i="11" s="1"/>
  <c r="H18" i="11"/>
  <c r="J18" i="11" s="1"/>
  <c r="F18" i="11"/>
  <c r="I18" i="11" s="1"/>
  <c r="H17" i="11"/>
  <c r="J17" i="11" s="1"/>
  <c r="F17" i="11"/>
  <c r="I17" i="11" s="1"/>
  <c r="H13" i="11"/>
  <c r="J13" i="11" s="1"/>
  <c r="J14" i="11" s="1"/>
  <c r="F13" i="11"/>
  <c r="I13" i="11" s="1"/>
  <c r="I14" i="11" s="1"/>
  <c r="H9" i="11"/>
  <c r="J9" i="11" s="1"/>
  <c r="F9" i="11"/>
  <c r="I9" i="11" s="1"/>
  <c r="H8" i="11"/>
  <c r="J8" i="11" s="1"/>
  <c r="F8" i="11"/>
  <c r="I8" i="11" s="1"/>
  <c r="H4" i="11"/>
  <c r="J4" i="11" s="1"/>
  <c r="F4" i="11"/>
  <c r="I4" i="11" s="1"/>
  <c r="H3" i="11"/>
  <c r="J3" i="11" s="1"/>
  <c r="F3" i="11"/>
  <c r="I3" i="11" s="1"/>
  <c r="H20" i="9" l="1"/>
  <c r="J20" i="9" s="1"/>
  <c r="H21" i="9"/>
  <c r="J21" i="9" s="1"/>
  <c r="I210" i="11"/>
  <c r="H210" i="11"/>
  <c r="J210" i="11" s="1"/>
  <c r="I214" i="11"/>
  <c r="I216" i="11" s="1"/>
  <c r="J216" i="11"/>
  <c r="I10" i="11"/>
  <c r="I27" i="11"/>
  <c r="J10" i="11"/>
  <c r="I20" i="9"/>
  <c r="J19" i="9"/>
  <c r="I19" i="9"/>
  <c r="I43" i="8"/>
  <c r="H42" i="8"/>
  <c r="G42" i="8"/>
  <c r="I42" i="8"/>
  <c r="F43" i="8"/>
  <c r="G43" i="8"/>
  <c r="F42" i="8"/>
  <c r="H43" i="8"/>
  <c r="I41" i="8"/>
  <c r="F41" i="8"/>
  <c r="G41" i="8"/>
  <c r="H41" i="8"/>
  <c r="J27" i="11"/>
  <c r="I158" i="11"/>
  <c r="J158" i="11"/>
  <c r="I5" i="11"/>
  <c r="J5" i="11"/>
  <c r="I21" i="9" l="1"/>
  <c r="G17" i="9"/>
  <c r="E17" i="9"/>
  <c r="D39" i="8"/>
  <c r="G39" i="7"/>
  <c r="C39" i="8" s="1"/>
  <c r="C39" i="7"/>
  <c r="H17" i="1"/>
  <c r="F17" i="1"/>
  <c r="E18" i="9"/>
  <c r="G18" i="9"/>
  <c r="C40" i="7"/>
  <c r="D40" i="8"/>
  <c r="J44" i="8"/>
  <c r="H18" i="1"/>
  <c r="F18" i="1"/>
  <c r="G40" i="7"/>
  <c r="C40" i="8" s="1"/>
  <c r="H22" i="9"/>
  <c r="D32" i="8"/>
  <c r="C33" i="8"/>
  <c r="H15" i="9" s="1"/>
  <c r="I15" i="9" s="1"/>
  <c r="C27" i="7"/>
  <c r="C28" i="7"/>
  <c r="C29" i="7"/>
  <c r="C30" i="7"/>
  <c r="C31" i="7"/>
  <c r="C32" i="7"/>
  <c r="C33" i="7"/>
  <c r="C34" i="7"/>
  <c r="C26" i="7"/>
  <c r="C27" i="8"/>
  <c r="H9" i="9" s="1"/>
  <c r="C28" i="8"/>
  <c r="H10" i="9" s="1"/>
  <c r="C29" i="8"/>
  <c r="H11" i="9" s="1"/>
  <c r="C30" i="8"/>
  <c r="H12" i="9" s="1"/>
  <c r="C31" i="8"/>
  <c r="H13" i="9" s="1"/>
  <c r="C32" i="8"/>
  <c r="H14" i="9" s="1"/>
  <c r="C34" i="8"/>
  <c r="H16" i="9" s="1"/>
  <c r="I16" i="9" s="1"/>
  <c r="C26" i="8"/>
  <c r="I11" i="7"/>
  <c r="C11" i="8" s="1"/>
  <c r="I10" i="7"/>
  <c r="C11" i="7"/>
  <c r="D48" i="8"/>
  <c r="H48" i="8" s="1"/>
  <c r="H49" i="8" s="1"/>
  <c r="D27" i="8"/>
  <c r="D28" i="8"/>
  <c r="D29" i="8"/>
  <c r="D30" i="8"/>
  <c r="D31" i="8"/>
  <c r="D33" i="8"/>
  <c r="D34" i="8"/>
  <c r="I48" i="8"/>
  <c r="I49" i="8" s="1"/>
  <c r="G22" i="9"/>
  <c r="G16" i="9"/>
  <c r="E16" i="9"/>
  <c r="G15" i="9"/>
  <c r="E15" i="9"/>
  <c r="G14" i="9"/>
  <c r="E14" i="9"/>
  <c r="G13" i="9"/>
  <c r="E13" i="9"/>
  <c r="G12" i="9"/>
  <c r="E12" i="9"/>
  <c r="G11" i="9"/>
  <c r="E11" i="9"/>
  <c r="G10" i="9"/>
  <c r="E10" i="9"/>
  <c r="G9" i="9"/>
  <c r="E9" i="9"/>
  <c r="G8" i="9"/>
  <c r="E8" i="9"/>
  <c r="G7" i="9"/>
  <c r="E7" i="9"/>
  <c r="G6" i="9"/>
  <c r="E6" i="9"/>
  <c r="G5" i="9"/>
  <c r="E5" i="9"/>
  <c r="G4" i="9"/>
  <c r="E4" i="9"/>
  <c r="G3" i="9"/>
  <c r="E3" i="9"/>
  <c r="G2" i="9"/>
  <c r="E2" i="9"/>
  <c r="D11" i="8"/>
  <c r="H15" i="1"/>
  <c r="F15" i="1"/>
  <c r="H8" i="1"/>
  <c r="F8" i="1"/>
  <c r="H9" i="1"/>
  <c r="F9" i="1"/>
  <c r="H3" i="1"/>
  <c r="H4" i="1"/>
  <c r="H5" i="1"/>
  <c r="H6" i="1"/>
  <c r="H7" i="1"/>
  <c r="H10" i="1"/>
  <c r="H11" i="1"/>
  <c r="H12" i="1"/>
  <c r="H13" i="1"/>
  <c r="H14" i="1"/>
  <c r="H16" i="1"/>
  <c r="H22" i="1"/>
  <c r="H23" i="1"/>
  <c r="H2" i="1"/>
  <c r="F5" i="1"/>
  <c r="H17" i="9" l="1"/>
  <c r="I17" i="9" s="1"/>
  <c r="E39" i="8"/>
  <c r="H18" i="9"/>
  <c r="I18" i="9" s="1"/>
  <c r="E40" i="8"/>
  <c r="H5" i="9"/>
  <c r="E11" i="8"/>
  <c r="H8" i="9"/>
  <c r="I8" i="9" s="1"/>
  <c r="E26" i="8"/>
  <c r="I39" i="8"/>
  <c r="F39" i="8"/>
  <c r="G39" i="8"/>
  <c r="H39" i="8"/>
  <c r="J17" i="9"/>
  <c r="J22" i="9"/>
  <c r="J10" i="9"/>
  <c r="J14" i="9"/>
  <c r="G40" i="8"/>
  <c r="H40" i="8"/>
  <c r="I40" i="8"/>
  <c r="F40" i="8"/>
  <c r="I22" i="9"/>
  <c r="I9" i="9"/>
  <c r="J9" i="9"/>
  <c r="J15" i="9"/>
  <c r="J16" i="9"/>
  <c r="J13" i="9"/>
  <c r="I13" i="9"/>
  <c r="J12" i="9"/>
  <c r="I12" i="9"/>
  <c r="J11" i="9"/>
  <c r="I11" i="9"/>
  <c r="J5" i="9"/>
  <c r="I5" i="9"/>
  <c r="I14" i="9"/>
  <c r="I10" i="9"/>
  <c r="I11" i="8"/>
  <c r="F48" i="8"/>
  <c r="F49" i="8" s="1"/>
  <c r="G48" i="8"/>
  <c r="G49" i="8" s="1"/>
  <c r="E48" i="8"/>
  <c r="E49" i="8" s="1"/>
  <c r="F11" i="8"/>
  <c r="G11" i="8"/>
  <c r="H11" i="8"/>
  <c r="J8" i="9" l="1"/>
  <c r="J18" i="9"/>
  <c r="I44" i="8"/>
  <c r="F44" i="8"/>
  <c r="H44" i="8"/>
  <c r="G44" i="8"/>
  <c r="D10" i="8"/>
  <c r="D1" i="8"/>
  <c r="F16" i="1"/>
  <c r="F14" i="1"/>
  <c r="F12" i="1"/>
  <c r="D16" i="8"/>
  <c r="D4" i="8"/>
  <c r="F7" i="1"/>
  <c r="F2" i="1"/>
  <c r="F3" i="1"/>
  <c r="F13" i="1"/>
  <c r="F4" i="1"/>
  <c r="E42" i="8" l="1"/>
  <c r="E41" i="8"/>
  <c r="E27" i="8"/>
  <c r="E44" i="8"/>
  <c r="E33" i="8"/>
  <c r="I33" i="8"/>
  <c r="H33" i="8"/>
  <c r="G33" i="8"/>
  <c r="F33" i="8"/>
  <c r="G34" i="8"/>
  <c r="F34" i="8"/>
  <c r="I34" i="8"/>
  <c r="H34" i="8"/>
  <c r="E34" i="8"/>
  <c r="H30" i="8"/>
  <c r="I30" i="8"/>
  <c r="F30" i="8"/>
  <c r="G31" i="8"/>
  <c r="F31" i="8"/>
  <c r="E31" i="8"/>
  <c r="E30" i="8"/>
  <c r="G30" i="8"/>
  <c r="I31" i="8"/>
  <c r="H31" i="8"/>
  <c r="J49" i="8" l="1"/>
  <c r="J35" i="8"/>
  <c r="D26" i="8"/>
  <c r="J22" i="8"/>
  <c r="J17" i="8"/>
  <c r="J12" i="8"/>
  <c r="J5" i="8"/>
  <c r="D3" i="8"/>
  <c r="H21" i="7"/>
  <c r="C21" i="8" s="1"/>
  <c r="H7" i="9" s="1"/>
  <c r="H16" i="7"/>
  <c r="C16" i="8" s="1"/>
  <c r="C10" i="8"/>
  <c r="E10" i="8" s="1"/>
  <c r="E12" i="8" s="1"/>
  <c r="H4" i="7"/>
  <c r="C3" i="8" s="1"/>
  <c r="H2" i="9" s="1"/>
  <c r="C16" i="7"/>
  <c r="C10" i="7"/>
  <c r="C4" i="7"/>
  <c r="F11" i="1"/>
  <c r="F10" i="1"/>
  <c r="F6" i="1"/>
  <c r="H6" i="9" l="1"/>
  <c r="E16" i="8"/>
  <c r="E17" i="8" s="1"/>
  <c r="J6" i="9"/>
  <c r="I6" i="9"/>
  <c r="J2" i="9"/>
  <c r="I2" i="9"/>
  <c r="H4" i="9"/>
  <c r="J7" i="9"/>
  <c r="I7" i="9"/>
  <c r="I26" i="8"/>
  <c r="E3" i="8"/>
  <c r="E28" i="8"/>
  <c r="F26" i="8"/>
  <c r="H26" i="8"/>
  <c r="G26" i="8"/>
  <c r="I10" i="8"/>
  <c r="I12" i="8" s="1"/>
  <c r="F10" i="8"/>
  <c r="F12" i="8" s="1"/>
  <c r="G10" i="8"/>
  <c r="G12" i="8" s="1"/>
  <c r="H10" i="8"/>
  <c r="H12" i="8" s="1"/>
  <c r="E29" i="8"/>
  <c r="I29" i="8"/>
  <c r="G29" i="8"/>
  <c r="F29" i="8"/>
  <c r="H29" i="8"/>
  <c r="H16" i="8"/>
  <c r="G16" i="8"/>
  <c r="F16" i="8"/>
  <c r="I16" i="8"/>
  <c r="I28" i="8"/>
  <c r="H28" i="8"/>
  <c r="G28" i="8"/>
  <c r="F28" i="8"/>
  <c r="F3" i="8"/>
  <c r="G3" i="8"/>
  <c r="I3" i="8"/>
  <c r="H3" i="8"/>
  <c r="G27" i="8"/>
  <c r="I27" i="8"/>
  <c r="H27" i="8"/>
  <c r="F27" i="8"/>
  <c r="C4" i="8"/>
  <c r="J4" i="9" l="1"/>
  <c r="I4" i="9"/>
  <c r="F4" i="8"/>
  <c r="E4" i="8"/>
  <c r="E5" i="8" s="1"/>
  <c r="H3" i="9"/>
  <c r="G4" i="8"/>
  <c r="I4" i="8"/>
  <c r="I5" i="8" s="1"/>
  <c r="H4" i="8"/>
  <c r="H5" i="8" s="1"/>
  <c r="J3" i="9" l="1"/>
  <c r="J23" i="9" s="1"/>
  <c r="I3" i="9"/>
  <c r="I23" i="9" s="1"/>
  <c r="F5" i="8"/>
  <c r="F17" i="8"/>
  <c r="G17" i="8" l="1"/>
  <c r="G5" i="8"/>
  <c r="H17" i="8" l="1"/>
  <c r="I17" i="8"/>
  <c r="E32" i="8" l="1"/>
  <c r="E35" i="8" s="1"/>
  <c r="G32" i="8"/>
  <c r="G35" i="8" s="1"/>
  <c r="H32" i="8"/>
  <c r="H35" i="8" s="1"/>
  <c r="F32" i="8"/>
  <c r="F35" i="8" s="1"/>
  <c r="I32" i="8"/>
  <c r="I35" i="8" s="1"/>
  <c r="D21" i="8" l="1"/>
  <c r="C21" i="7"/>
  <c r="E21" i="8" l="1"/>
  <c r="E22" i="8" s="1"/>
  <c r="E52" i="8" s="1"/>
  <c r="E53" i="8" s="1"/>
  <c r="G21" i="8"/>
  <c r="G22" i="8" s="1"/>
  <c r="G52" i="8" s="1"/>
  <c r="G53" i="8" s="1"/>
  <c r="F21" i="8"/>
  <c r="F22" i="8" s="1"/>
  <c r="F52" i="8" s="1"/>
  <c r="F53" i="8" s="1"/>
  <c r="H21" i="8"/>
  <c r="H22" i="8" s="1"/>
  <c r="I21" i="8"/>
  <c r="I22" i="8" s="1"/>
  <c r="H52" i="8" l="1"/>
  <c r="H53" i="8" s="1"/>
  <c r="I52" i="8"/>
  <c r="I53" i="8" s="1"/>
  <c r="J52" i="8" l="1"/>
  <c r="J53" i="8"/>
</calcChain>
</file>

<file path=xl/sharedStrings.xml><?xml version="1.0" encoding="utf-8"?>
<sst xmlns="http://schemas.openxmlformats.org/spreadsheetml/2006/main" count="1131" uniqueCount="373">
  <si>
    <t>A </t>
  </si>
  <si>
    <t>Persona </t>
  </si>
  <si>
    <t>B </t>
  </si>
  <si>
    <t>Desenvolvimento e Manutenção de Sistemas </t>
  </si>
  <si>
    <t>Ponto de Função </t>
  </si>
  <si>
    <t>C </t>
  </si>
  <si>
    <t>Serviço de Consultoria Técnica </t>
  </si>
  <si>
    <t>Hora Consultoria </t>
  </si>
  <si>
    <t>27332 </t>
  </si>
  <si>
    <t>D </t>
  </si>
  <si>
    <t>Atendimento Especializado </t>
  </si>
  <si>
    <t>26980 </t>
  </si>
  <si>
    <t>E </t>
  </si>
  <si>
    <t>Serviços de Inteligência </t>
  </si>
  <si>
    <t>GB - Gigabyte </t>
  </si>
  <si>
    <t>Serviços Especiais </t>
  </si>
  <si>
    <t>ITEM </t>
  </si>
  <si>
    <t>ESPECIFICAÇÃO </t>
  </si>
  <si>
    <t>MÉTRICA </t>
  </si>
  <si>
    <t>VOLUE MENSAL </t>
  </si>
  <si>
    <t>VOLUME ANUAL </t>
  </si>
  <si>
    <t>CATSER </t>
  </si>
  <si>
    <t>SUBTOTAL: </t>
  </si>
  <si>
    <r>
      <t>Especificação</t>
    </r>
    <r>
      <rPr>
        <sz val="11"/>
        <color rgb="FF000000"/>
        <rFont val="Times New Roman"/>
        <family val="1"/>
      </rPr>
      <t> </t>
    </r>
  </si>
  <si>
    <r>
      <t>Métrica</t>
    </r>
    <r>
      <rPr>
        <sz val="11"/>
        <color rgb="FF000000"/>
        <rFont val="Times New Roman"/>
        <family val="1"/>
      </rPr>
      <t> </t>
    </r>
  </si>
  <si>
    <r>
      <t>Volume Anual</t>
    </r>
    <r>
      <rPr>
        <sz val="11"/>
        <color rgb="FF000000"/>
        <rFont val="Times New Roman"/>
        <family val="1"/>
      </rPr>
      <t> </t>
    </r>
  </si>
  <si>
    <r>
      <t>Valor Unitário</t>
    </r>
    <r>
      <rPr>
        <sz val="11"/>
        <color rgb="FF000000"/>
        <rFont val="Times New Roman"/>
        <family val="1"/>
      </rPr>
      <t> </t>
    </r>
  </si>
  <si>
    <r>
      <t xml:space="preserve">Serviços de </t>
    </r>
    <r>
      <rPr>
        <b/>
        <sz val="12"/>
        <color rgb="FF000000"/>
        <rFont val="Times New Roman"/>
        <family val="1"/>
      </rPr>
      <t>Produção de Soluções de TI </t>
    </r>
  </si>
  <si>
    <t>Produção de Solução de TIC, com infraestrutura baseada em Persona.</t>
  </si>
  <si>
    <t>Ativação</t>
  </si>
  <si>
    <t>Persona</t>
  </si>
  <si>
    <t>Ponto de Função</t>
  </si>
  <si>
    <t>Hora Consultoria</t>
  </si>
  <si>
    <t>Serviços Especiais realizados sob a modalidade de Proposta Técnica de Atendimento (PTA)</t>
  </si>
  <si>
    <t>PTA</t>
  </si>
  <si>
    <t>Valor 1º Ano</t>
  </si>
  <si>
    <t>Valor 2º Ano</t>
  </si>
  <si>
    <t>Desoneração Financeira</t>
  </si>
  <si>
    <t>Consultoria Técnica </t>
  </si>
  <si>
    <t>PSA - Ingestão Incremental - Diária</t>
  </si>
  <si>
    <t>PSA - Cruzamento e análise de informações</t>
  </si>
  <si>
    <t>Conversações inteligentes (SerproBots)</t>
  </si>
  <si>
    <t>Assinatura Mensal (1º Nível Com Chatbot e voicebot) </t>
  </si>
  <si>
    <t>Atendimento Especializado por meio de assinatura de serviço mensal de atendimento de 1º nível com recursos de chatbot e voicebot</t>
  </si>
  <si>
    <t>PGFN/2023</t>
  </si>
  <si>
    <t>DNIT/2023</t>
  </si>
  <si>
    <t>MECON/2021</t>
  </si>
  <si>
    <t>PGFN - Ref Ctr., pág. 268, item 2.2.3</t>
  </si>
  <si>
    <t>MECON - Ref. Ctr. Pág. 731</t>
  </si>
  <si>
    <t>PGFN - Ref. Crt., pág. 216</t>
  </si>
  <si>
    <t>MECON - Ref. CRT, pág. 723 - VICOMEX - Visão Integrada de Comércio Exterior</t>
  </si>
  <si>
    <t>PGFN - Ref. CRT, pág. 267/268, item 1.22 -  Sistema de Ajuizamento Parametrizado - FLEXA (r$ 178.850,25)</t>
  </si>
  <si>
    <t>MT/5º TA</t>
  </si>
  <si>
    <t>MAPA</t>
  </si>
  <si>
    <t>MÉDIA</t>
  </si>
  <si>
    <t>PR - Ref. CRT, pág 2 da Apostila</t>
  </si>
  <si>
    <t>MAPA/2022</t>
  </si>
  <si>
    <t>PR/2019</t>
  </si>
  <si>
    <t>CUSTO ESTIMADO TOTAL ANUAL (R$) :</t>
  </si>
  <si>
    <t>Hora Serviço Técnico</t>
  </si>
  <si>
    <r>
      <t xml:space="preserve">PSA </t>
    </r>
    <r>
      <rPr>
        <sz val="11"/>
        <rFont val="Times New Roman"/>
        <family val="1"/>
      </rPr>
      <t xml:space="preserve">- </t>
    </r>
    <r>
      <rPr>
        <sz val="11"/>
        <color rgb="FF000000"/>
        <rFont val="Times New Roman"/>
        <family val="1"/>
      </rPr>
      <t>Ingestão Full</t>
    </r>
  </si>
  <si>
    <t>Assinatura Mensal</t>
  </si>
  <si>
    <t>PERIODICIDADE PAGAMENTO</t>
  </si>
  <si>
    <t>CATEGORIA DE SERVIÇO</t>
  </si>
  <si>
    <t>Hospedagem</t>
  </si>
  <si>
    <t>Produção de Soluções de TI - Ambiente nova solução ANAC</t>
  </si>
  <si>
    <t>-</t>
  </si>
  <si>
    <t>Atendimento 1º Nível - Chatbot e Voicebot</t>
  </si>
  <si>
    <t>Assinatura</t>
  </si>
  <si>
    <t>Plataforma</t>
  </si>
  <si>
    <t>Franquia</t>
  </si>
  <si>
    <t>PSA - Construção da ingestão</t>
  </si>
  <si>
    <t>Proposta Técnica de Atendimento </t>
  </si>
  <si>
    <t>Consultoria Técnica Especializada</t>
  </si>
  <si>
    <t>Compensação financeira </t>
  </si>
  <si>
    <t>Desoneração</t>
  </si>
  <si>
    <t>Ambiente Ativado</t>
  </si>
  <si>
    <t>Fixo Mensal </t>
  </si>
  <si>
    <t>Mensal (Sob demanda)</t>
  </si>
  <si>
    <t>Parcela</t>
  </si>
  <si>
    <t>#</t>
  </si>
  <si>
    <t>Especificação</t>
  </si>
  <si>
    <t>Métrica</t>
  </si>
  <si>
    <t>Custo Unitário </t>
  </si>
  <si>
    <t>Vol. Mensal Estimada</t>
  </si>
  <si>
    <t>Volume Anual</t>
  </si>
  <si>
    <t>Valor Mensal Estimado </t>
  </si>
  <si>
    <t>Ambiente nova solução ANAC</t>
  </si>
  <si>
    <t> (SUB-TOTAL A) &gt;&gt;</t>
  </si>
  <si>
    <t>Valor Mensal Estimado</t>
  </si>
  <si>
    <t xml:space="preserve">Ponto de Função </t>
  </si>
  <si>
    <t> (SUB-TOTAL B) &gt;&gt;</t>
  </si>
  <si>
    <t>Consultoria Técnica</t>
  </si>
  <si>
    <t> (SUB-TOTAL C) &gt;&gt;</t>
  </si>
  <si>
    <t>Assinatura/mês</t>
  </si>
  <si>
    <t>(SUB-TOTAL D) &gt;&gt;</t>
  </si>
  <si>
    <t>GB - GigaByte</t>
  </si>
  <si>
    <t>(SUB-TOTAL E) &gt;&gt;</t>
  </si>
  <si>
    <t>Proposta Técnica de Atendimento - PTA</t>
  </si>
  <si>
    <t>(SUB-TOTAL F) &gt;&gt;</t>
  </si>
  <si>
    <t>Desoneração financeira</t>
  </si>
  <si>
    <t>NA</t>
  </si>
  <si>
    <t>(SUB-TOTAL G) &gt;&gt;</t>
  </si>
  <si>
    <t>Periodicidade Pgto.</t>
  </si>
  <si>
    <t>PSA – Ingestão Full Banco de Dados Categoria 1 - Faixa 02 - De 100 GB a 299 GB</t>
  </si>
  <si>
    <t>Apêndice A - Hospedagem</t>
  </si>
  <si>
    <t>Apêndice B - Desenvolvimento e Manutenção de Sistemas</t>
  </si>
  <si>
    <t>Apêndice C - Consultoria Técnica</t>
  </si>
  <si>
    <t>Apêndice D - Atendimento Especializado</t>
  </si>
  <si>
    <t>Apêndice E - Serviço de Inteligência</t>
  </si>
  <si>
    <t>Valor 3º Ano</t>
  </si>
  <si>
    <t>Valor 4º Ano</t>
  </si>
  <si>
    <t>PSA – Ingestão Full Banco de Dados Categoria 1 - Franquia (até 30 GB)</t>
  </si>
  <si>
    <t>PSA – Ingestão Full Banco de Dados Categoria 1 - Faixa 01 - de 30 até 99,9 GB</t>
  </si>
  <si>
    <t>PSA – Ingestão Full Banco de Dados Categoria 1 - Faixa 03 - De 300 GB a 699 GB</t>
  </si>
  <si>
    <t>PSA – Ingestão Full Banco de Dados Categoria 1 - Faixa 04 - De 700 GB a 999 GB</t>
  </si>
  <si>
    <t>PSA – Ingestão Full Banco de Dados Categoria 1 - Faixa 05 - De 1.000 GB a 4.999 GB</t>
  </si>
  <si>
    <t>PSA - Ingestão Full Banco de Dados Categoria 1 - Faixa 06 - De 5.000 GB a 9.999 GB</t>
  </si>
  <si>
    <t>PSA – Ingestão Full Banco de Dados Categoria 1 - Faixa 07 - De 10.000 GB a 14.999 GB</t>
  </si>
  <si>
    <t>PSA – Ingestão Full Banco de Dados Categoria 1 - Faixa 08 - De 15.000 GB a 19.999 GB</t>
  </si>
  <si>
    <t>PSA - Ingestão Full Banco de Dados Categoria 1 - Faixa 09 - De 20.000 GB a 24.999 GB</t>
  </si>
  <si>
    <t>PSA - Ingestão Full Banco de Dados Categoria 1 - Faixa 10 - Acima de 25.000 GB</t>
  </si>
  <si>
    <t>PSA – Ingestão Incremental Banco de Dados Categoria 1 - Anual</t>
  </si>
  <si>
    <t>PSA – Ingestão Incremental Banco de Dados Categoria 1 - Mensal</t>
  </si>
  <si>
    <t>PSA – Ingestão Incremental Banco de Dados Categoria 1 - Semanal</t>
  </si>
  <si>
    <t>Conversações inteligentes (SerproBots - Franquia - até 5.000 conversas)</t>
  </si>
  <si>
    <t>Por conversação</t>
  </si>
  <si>
    <t>Conversações inteligentes (SerproBots - Faixa 1 - de 5.001 até 15.000 conversas)</t>
  </si>
  <si>
    <t>Conversações inteligentes (SerproBots - Faixa 2 - de 15.001 até 50.000 conversas)</t>
  </si>
  <si>
    <t>Conversações inteligentes (SerproBots - Faixa 3 - de 50.001 até 150.000 conversas)</t>
  </si>
  <si>
    <t>Conversações inteligentes (SerproBots - Faixa 4 - de 150.001 até 500.000 conversas)</t>
  </si>
  <si>
    <t>Conversações inteligentes (SerproBots - Faixa 5 - de 500.001 até 1.000.000 conversas)</t>
  </si>
  <si>
    <t>Conversações inteligentes (SerproBots - Faixa 6 - a partir de 1.000.000 conversas)</t>
  </si>
  <si>
    <t>Instalação</t>
  </si>
  <si>
    <t>GovData - Painel – Visualizador - Faixa 1 - de 1 a 10 usuários</t>
  </si>
  <si>
    <t>GovData - Painel – Visualizador - Faixa 2 - de 11 a 20 usuários</t>
  </si>
  <si>
    <t>GovData - Painel – Visualizador - Faixa 3 - de 21 a 50 usuários</t>
  </si>
  <si>
    <t>GovData - Painel – Visualizador - Faixa 4 - de 51 a 100 usuários</t>
  </si>
  <si>
    <t>GovData - Painel – Visualizador - Faixa 5 - acima de 100 usuários</t>
  </si>
  <si>
    <t>Usuários</t>
  </si>
  <si>
    <t>GovData - Painel - Desenvolvedor - Faixa 1 - de 1 a 10 usuários</t>
  </si>
  <si>
    <t>GovData - Painel - Desenvolvedor - Faixa 2 - de 11 a 20 usuários</t>
  </si>
  <si>
    <t>GovData - Painel - Desenvolvedor - Faixa 3 - de 21 a 50 usuários</t>
  </si>
  <si>
    <t>GovData - Painel - Desenvolvedor - Faixa 4 - de 51 a 100 usuários</t>
  </si>
  <si>
    <t>GovData - Painel - Desenvolvedor - Faixa 5 - acima de 100 usuários</t>
  </si>
  <si>
    <t xml:space="preserve">Painel Público não autenticado - Visualizador - Mercado Público </t>
  </si>
  <si>
    <t>PSA - Disponibilização de Arquivos via Ferramenta - Faixa 1 - até 99,9 GB</t>
  </si>
  <si>
    <t>PSA - Disponibilização de Arquivos via Ferramenta - Faixa 02 - De 100 GB a 499 GB</t>
  </si>
  <si>
    <t>PSA - Disponibilização de Arquivos via Ferramenta - Faixa 03 - De 500 GB a 999 GB</t>
  </si>
  <si>
    <t>PSA - Disponibilização de Arquivos via Ferramenta - Faixa 04 - De 1.000 GB a 4.999 GB</t>
  </si>
  <si>
    <t>PSA - Disponibilização de Arquivos via Ferramenta -  Faixa 05 – Acima de 5.000 GB</t>
  </si>
  <si>
    <t>PSA - Acesso a Ferramentas Externas Por Conexão</t>
  </si>
  <si>
    <t>Usuários Simultâneos</t>
  </si>
  <si>
    <t>Por conexão</t>
  </si>
  <si>
    <t>PSA – Ingestão Incremental Banco de Dados Categoria 1 - Diária</t>
  </si>
  <si>
    <t>Valor 5º Ano</t>
  </si>
  <si>
    <t>GovData - Painel Personalizado – Construção</t>
  </si>
  <si>
    <t>TOTAL</t>
  </si>
  <si>
    <t>SEM PTA:</t>
  </si>
  <si>
    <t>Conversações inteligentes</t>
  </si>
  <si>
    <t>Posição de atendimento</t>
  </si>
  <si>
    <t>Atendimento ao Usuário - Chat Humano</t>
  </si>
  <si>
    <t>Atendimento ao Usuário - Chatbot e Voicebot</t>
  </si>
  <si>
    <t>Atendimento ao Usuário - E-mail</t>
  </si>
  <si>
    <t>Atendimento ao Usuário - Formulário Web</t>
  </si>
  <si>
    <t>Atendimento ao Usuário - Mensageria</t>
  </si>
  <si>
    <t>Atendimento ao Usuário - Telefone</t>
  </si>
  <si>
    <t>Atendimento ao Usuário - URA</t>
  </si>
  <si>
    <t>Atendimento ao Usuário - Posição de Atendimento 1 Nível</t>
  </si>
  <si>
    <t>Atendimento ao Usuário - Posição de Atendimento 2 Nível</t>
  </si>
  <si>
    <t>Atendimento ao Usuário - Serviço Técnico Especializado</t>
  </si>
  <si>
    <t>Plataforma de Soluções Analíticas - Ambiente Padronizado</t>
  </si>
  <si>
    <t>UPSA</t>
  </si>
  <si>
    <t>PSA - Armazenamento Stage</t>
  </si>
  <si>
    <t>PSA - Processamento Stage</t>
  </si>
  <si>
    <t>PSA - Transações por API - Ambiente Gerenciador de API</t>
  </si>
  <si>
    <t>PSA - Transações por API - Faixa 1 - De 300.001 a 600.000 requisições</t>
  </si>
  <si>
    <t>PSA - Transações por API - Faixa 2 - De 600.001 a 900.000 requisições</t>
  </si>
  <si>
    <t>PSA - Transações por API - Faixa 3 - A partir de 900.001 requisições</t>
  </si>
  <si>
    <t>Volume GB - GigaByte</t>
  </si>
  <si>
    <t>UP Stage</t>
  </si>
  <si>
    <t>Valor Mensal</t>
  </si>
  <si>
    <t>Requisição</t>
  </si>
  <si>
    <t>GovData - Acesso a Dashboards (atualiz.diárial) - Mercado Público</t>
  </si>
  <si>
    <t>GovData - Acesso a Dashboards (atualiz.mensal) - Mercado Público</t>
  </si>
  <si>
    <t>GovData - Acesso a Dashboards (atualiz.semanal) - Mercado Público</t>
  </si>
  <si>
    <t>GovData - Cruzamento e análise de informações (básica) - Mercado Público</t>
  </si>
  <si>
    <t>GovData - Cruzamento e análise de informações (avançada) - Mercado Público</t>
  </si>
  <si>
    <t>SerproBots - Tokens de processamento de IA do modelo GPT-35-TURBO-16K para uso em chatbot</t>
  </si>
  <si>
    <t>Milheiro</t>
  </si>
  <si>
    <t>WhatsApp - Assinatura mensal</t>
  </si>
  <si>
    <t>WhatsApp - Serviço de Instalação - Setup</t>
  </si>
  <si>
    <t>WhatsApp - Conversa de Autenticação</t>
  </si>
  <si>
    <t>WhatsApp - Conversa de Marketing</t>
  </si>
  <si>
    <t>WhatsApp - Conversa de Serviço</t>
  </si>
  <si>
    <t>WhatsApp - Conversa de Utilidade</t>
  </si>
  <si>
    <t>VIO - Geração de Códigos Bidimensionais - Faixa 01 - de 1 a 199</t>
  </si>
  <si>
    <t>VIO - Geração de Códigos Bidimensionais - Faixa 02 - de 200 a 19.999</t>
  </si>
  <si>
    <t>VIO - Geração de Códigos Bidimensionais - Faixa 03 - de 20.000 a 49.999</t>
  </si>
  <si>
    <t>VIO - Geração de Códigos Bidimensionais - Faixa 04 - de 50.000 a 99.999</t>
  </si>
  <si>
    <t>VIO - Geração de Códigos Bidimensionais - Faixa 05 - de 100.000 a 169.999</t>
  </si>
  <si>
    <t>VIO - Geração de Códigos Bidimensionais - Faixa 06 - de 170.000 a 239.999</t>
  </si>
  <si>
    <t>VIO - Geração de Códigos Bidimensionais - Faixa 07 - de 240.000 a 319.999</t>
  </si>
  <si>
    <t>VIO - Geração de Códigos Bidimensionais - Faixa 08 - de 320.000 a 399.999</t>
  </si>
  <si>
    <t>VIO - Geração de Códigos Bidimensionais - Faixa 09 - de 400.000 a 499.999</t>
  </si>
  <si>
    <t>VIO - Geração de Códigos Bidimensionais - Faixa 10 - a partir de 500.000</t>
  </si>
  <si>
    <t>VIO - Geração e Inclusão de Códigos Bidimensionais</t>
  </si>
  <si>
    <t>Por emissão</t>
  </si>
  <si>
    <t>Datavalid - Validação Biométrica Facial e CDV - Faixa 01 - de 0 a 999 - Individual</t>
  </si>
  <si>
    <t>Datavalid - Validação Biométrica Facial e CDV - Faixa 02 - de 1.000 a 9.999 - Individual</t>
  </si>
  <si>
    <t>Datavalid - Validação Biométrica Facial e CDV - Faixa 03 - de 10.000 a 49.999 - Individual</t>
  </si>
  <si>
    <t>Datavalid - Validação Biométrica Facial e CDV - Faixa 04 - de 50.000 a 99.999 - Individual</t>
  </si>
  <si>
    <t>Datavalid - Validação Biométrica Facial e CDV - Faixa 05 - de 100.000 a 299.999 - Individual</t>
  </si>
  <si>
    <t>Datavalid - Validação Biométrica Facial e CDV - Faixa 06 - de 300.000 a 499.999 - Individual</t>
  </si>
  <si>
    <t>Datavalid - Validação Biométrica Facial e CDV - Faixa 07 - de 500.000 a 999.999 - Individual</t>
  </si>
  <si>
    <t>Datavalid - Validação Biométrica Facial e CDV - Faixa 08 - de 1.000.000 a 2.499.999 - Individual</t>
  </si>
  <si>
    <t>Datavalid - Validação Biométrica Facial e CDV - Faixa 09 - de 2.500.000 a 3.999.999 - Individual</t>
  </si>
  <si>
    <t>Datavalid - Validação Biométrica Facial e CDV - Faixa 10 - acima de 4.000.000 - Individual</t>
  </si>
  <si>
    <t>Por validação</t>
  </si>
  <si>
    <t>Datavalid - Mercado Público - Biometria Facial - Faixa 01 - de 0 a 999</t>
  </si>
  <si>
    <t>Datavalid - Mercado Público - Biometria Facial - Faixa 02 - de 1.000 a 9.999</t>
  </si>
  <si>
    <t>Datavalid - Mercado Público - Biometria Facial - Faixa 03 - de 10.000 a 49.999</t>
  </si>
  <si>
    <t>Datavalid - Mercado Público - Biometria Facial - Faixa 04 - de 50.000 a 99.999</t>
  </si>
  <si>
    <t>Datavalid - Mercado Público - Biometria Facial - Faixa 05 - de 100.000 a 299.999</t>
  </si>
  <si>
    <t>Datavalid - Mercado Público - Biometria Facial - Faixa 06 - de 300.000 a 499.999</t>
  </si>
  <si>
    <t>Datavalid - Mercado Público - Biometria Facial - Faixa 07 - de 500.000 a 999.999</t>
  </si>
  <si>
    <t>Datavalid - Mercado Público - Biometria Facial - Faixa 08 - de 1.000.000 a 2.499.999</t>
  </si>
  <si>
    <t>Datavalid - Mercado Público - Biometria Facial - Faixa 09 - de 2.500.000 a 3.999.999</t>
  </si>
  <si>
    <t>Datavalid - Mercado Público - Biometria Facial - Faixa 10 - acima de 4.000.000</t>
  </si>
  <si>
    <t>Visualizador</t>
  </si>
  <si>
    <t>SEST/2022</t>
  </si>
  <si>
    <t>1º Ano</t>
  </si>
  <si>
    <t>2º Ano</t>
  </si>
  <si>
    <t>3º Ano</t>
  </si>
  <si>
    <t>4º Ano</t>
  </si>
  <si>
    <t>5º Ano</t>
  </si>
  <si>
    <t>Total</t>
  </si>
  <si>
    <t>VIO - Decodificação - Assinatura Básica</t>
  </si>
  <si>
    <t>VIO - Decodificação QRCode e validação de documento Pacote Básico Faixa 01 - 0 a 999</t>
  </si>
  <si>
    <t>VIO - Decodificação QRCode e validação de documento Pacote Básico Faixa 02 - 1.000 a 9.999</t>
  </si>
  <si>
    <t>VIO - Decodificação QRCode e validação de documento Pacote Básico Faixa 03 - 10.000 a 49.999</t>
  </si>
  <si>
    <t>VIO - Decodificação QRCode e validação de documento Pacote Básico Faixa 04 - 50.000 a 99.999</t>
  </si>
  <si>
    <t>VIO - Decodificação QRCode e validação de documento Pacote Básico Faixa 05 - 100.000 a 199.999</t>
  </si>
  <si>
    <t>VIO - Decodificação QRCode e validação de documento Pacote Básico Faixa 06 - acima de 199.999</t>
  </si>
  <si>
    <t>Transação Eletrônica</t>
  </si>
  <si>
    <t>Datavalid - Mercado Público - Básico - Faixa 01 - de 0 a 999</t>
  </si>
  <si>
    <t>Datavalid - Mercado Público - Básico - Faixa 02 - de 1.000 a 9.999</t>
  </si>
  <si>
    <t>Datavalid - Mercado Público - Básico - Faixa 03 - de 10.000 a 49.999</t>
  </si>
  <si>
    <t>Datavalid - Mercado Público - Básico - Faixa 04 - de 50.000 a 99.999</t>
  </si>
  <si>
    <t>Datavalid - Mercado Público - Básico - Faixa 05 - de 100.000 a 299.999</t>
  </si>
  <si>
    <t>Datavalid - Mercado Público - Básico - Faixa 06 - de 300.000 a 499.999</t>
  </si>
  <si>
    <t>Datavalid - Mercado Público - Básico - Faixa 07 - de 500.000 a 999.999</t>
  </si>
  <si>
    <t>Datavalid - Mercado Público - Básico - Faixa 08 - de 1.000.000 a 2.499.999</t>
  </si>
  <si>
    <t>Datavalid - Mercado Público - Básico - Faixa 09 - de 2.500.000 a 3.999.999</t>
  </si>
  <si>
    <t>Datavalid - Mercado Público - Básico - Faixa 10 - acima de 4.000.000</t>
  </si>
  <si>
    <t>RFB/2023</t>
  </si>
  <si>
    <t>RFB - Ref. CRT, pág 60 -  MODAL AEREO</t>
  </si>
  <si>
    <t>DNIT - Ref. CRT, pág.8</t>
  </si>
  <si>
    <t>MAPA, Ref CRT, pág 113</t>
  </si>
  <si>
    <t>Homem Hora</t>
  </si>
  <si>
    <t>Valor Contrato (36 meses)</t>
  </si>
  <si>
    <t>Volume Contrato (36 meses)</t>
  </si>
  <si>
    <t>Datavalid - Mercado Público - Biometria Digital - Faixa 01 - de 0 a 999</t>
  </si>
  <si>
    <t>Datavalid - Mercado Público - Biometria Digital - Faixa 02 - de 1.000 a 9.999</t>
  </si>
  <si>
    <t>Datavalid - Mercado Público - Biometria Digital - Faixa 03 - de 10.000 a 49.999</t>
  </si>
  <si>
    <t>Datavalid - Mercado Público - Biometria Digital - Faixa 04 - de 50.000 a 99.999</t>
  </si>
  <si>
    <t>Datavalid - Mercado Público - Biometria Digital - Faixa 05 - de 100.000 a 299.999</t>
  </si>
  <si>
    <t>Datavalid - Mercado Público - Biometria Digital - Faixa 06 - de 300.000 a 499.999</t>
  </si>
  <si>
    <t>Datavalid - Mercado Público - Biometria Digital - Faixa 07 - de 500.000 a 999.999</t>
  </si>
  <si>
    <t>Datavalid - Mercado Público - Biometria Digital - Faixa 08 - de 1.000.000 a 2.499.999</t>
  </si>
  <si>
    <t>Datavalid - Mercado Público - Biometria Digital - Faixa 09 - de 2.500.000 a 3.999.999</t>
  </si>
  <si>
    <t>Datavalid - Mercado Público - Biometria Digital - Faixa 10 - acima de 4.000.000</t>
  </si>
  <si>
    <t>Datavalid - Mercado Público - Biometria Facial e Digital - Faixa 01 - de 0 a 999</t>
  </si>
  <si>
    <t>Datavalid - Mercado Público - Biometria Facial e Digital - Faixa 02 - de 1.000 a 9.999</t>
  </si>
  <si>
    <t>Datavalid - Mercado Público - Biometria Facial e Digital - Faixa 03 - de 10.000 a 49.999</t>
  </si>
  <si>
    <t>Datavalid - Mercado Público - Biometria Facial e Digital - Faixa 04 - de 50.000 a 99.999</t>
  </si>
  <si>
    <t>Datavalid - Mercado Público - Biometria Facial e Digital - Faixa 05 - de 100.000 a 299.999</t>
  </si>
  <si>
    <t>Datavalid - Mercado Público - Biometria Facial e Digital - Faixa 06 - de 300.000 a 499.999</t>
  </si>
  <si>
    <t>Datavalid - Mercado Público - Biometria Facial e Digital - Faixa 07 - de 500.000 a 999.999</t>
  </si>
  <si>
    <t>Datavalid - Mercado Público - Biometria Facial e Digital - Faixa 08 - de 1.000.000 a 2.499.999</t>
  </si>
  <si>
    <t>Datavalid - Mercado Público - Biometria Facial e Digital - Faixa 09 - de 2.500.000 a 3.999.999</t>
  </si>
  <si>
    <t>Datavalid - Mercado Público - Biometria Facial e Digital - Faixa 10 - acima de 4.000.000</t>
  </si>
  <si>
    <t>25968
27308</t>
  </si>
  <si>
    <t>27065
27030</t>
  </si>
  <si>
    <t>VOLUME 36 MESES</t>
  </si>
  <si>
    <t>CUSTO UNITÁRIO MENSAL</t>
  </si>
  <si>
    <t>CUSTO TOTAL 36 MESES</t>
  </si>
  <si>
    <t>Desenvolvimento e Manutenção de Sistemas - PF</t>
  </si>
  <si>
    <t>Desenvolvimento e Manutenção de Software - HST</t>
  </si>
  <si>
    <t>Atendimento Especializado ao Usuário por meio de assinatura de serviço mensal de atendimento de 1º nível com recursos de chatbot e voicebot</t>
  </si>
  <si>
    <t>CUSTO TOTAL 12 MESES</t>
  </si>
  <si>
    <t>Serviço de Infraestrutura</t>
  </si>
  <si>
    <t>Infraestrutura</t>
  </si>
  <si>
    <t>Pacote (Mbps)</t>
  </si>
  <si>
    <t>COMAER/2024</t>
  </si>
  <si>
    <t>INFOVIA - Conexão Tipo 1 - 10 Gbps</t>
  </si>
  <si>
    <t>Conexão</t>
  </si>
  <si>
    <t>H</t>
  </si>
  <si>
    <t>F</t>
  </si>
  <si>
    <t>G</t>
  </si>
  <si>
    <t>STF/2024</t>
  </si>
  <si>
    <t>Apêndice F - Infraestrutura</t>
  </si>
  <si>
    <t>INFOVIA - Conexão Tipo 1 - 01 Gbps</t>
  </si>
  <si>
    <t>INFOVIA - Conexão Tipo 2</t>
  </si>
  <si>
    <t>INFOVIA - Conexão Tipo 3 - 01 Gbps</t>
  </si>
  <si>
    <t>INFOVIA - Conexão Tipo 3 - 10 Gbps</t>
  </si>
  <si>
    <t>INFOVIA - Conexão Tipo 6</t>
  </si>
  <si>
    <t>INFOVIA - Serviço adicional de Conexão à Internet - Pacote de 100 Mbps</t>
  </si>
  <si>
    <t>INFOVIA - Serviço adicional de Conexão à Internet - Pacote de 200 Mbps</t>
  </si>
  <si>
    <t>INFOVIA - Serviço adicional de Conexão à Internet - Pacote de 300 Mbps</t>
  </si>
  <si>
    <t>INFOVIA - Serviço adicional de Conexão à Internet - Pacote de 400 Mbps</t>
  </si>
  <si>
    <t>INFOVIA - Serviço adicional de Conexão à Internet - Pacote de 500 Mbps</t>
  </si>
  <si>
    <t>INFOVIA - Serviço adicional de Conexão à Internet - Pacote de 600 Mbps</t>
  </si>
  <si>
    <t>INFOVIA - Serviço adicional de Conexão à Internet - Pacote de 700 Mbps</t>
  </si>
  <si>
    <t>INFOVIA - Serviço adicional de Conexão à Internet - Pacote de 800 Mbps</t>
  </si>
  <si>
    <t>INFOVIA - Serviço adicional de Conexão à Internet - Pacote de 900 Mbps</t>
  </si>
  <si>
    <t>INFOVIA - Serviço adicional de Conexão à Internet - Pacote de 1000 Mbps</t>
  </si>
  <si>
    <t>INFOVIA - Serviço adicional de Conexão à Internet - Excedente de Pacote de 100 Mbps</t>
  </si>
  <si>
    <t>INFOVIA - Serviço adicional de Conexão à Internet - Excedente de Pacote de 200 Mbps</t>
  </si>
  <si>
    <t>INFOVIA - Serviço adicional de Conexão à Internet - Excedente de Pacote de 300 Mbps</t>
  </si>
  <si>
    <t>INFOVIA - Serviço adicional de Conexão à Internet - Excedente de Pacote de 400 Mbps</t>
  </si>
  <si>
    <t>INFOVIA - Serviço adicional de Conexão à Internet - Excedente de Pacote de 500 Mbps</t>
  </si>
  <si>
    <t>INFOVIA - Serviço adicional de Conexão à Internet - Excedente de Pacote de 600 Mbps</t>
  </si>
  <si>
    <t>INFOVIA - Serviço adicional de Conexão à Internet - Excedente de Pacote de 700 Mbps</t>
  </si>
  <si>
    <t>INFOVIA - Serviço adicional de Conexão à Internet - Excedente de Pacote de 800 Mbps</t>
  </si>
  <si>
    <t>INFOVIA - Serviço adicional de Conexão à Internet - Excedente de Pacote de 900 Mbps</t>
  </si>
  <si>
    <t>INFOVIA - Serviço adicional de Conexão à Internet - Excedente de Pacote de 1000 Mbps</t>
  </si>
  <si>
    <t>INFOVIA - Serviço Adicional Segurança da Informação para Infovia pacote 100 Mbps</t>
  </si>
  <si>
    <t>INFOVIA - Serviço Adicional Segurança da Informação para Infovia pacote 200 Mbps</t>
  </si>
  <si>
    <t>INFOVIA - Serviço Adicional Segurança da Informação para Infovia pacote 300 Mbps</t>
  </si>
  <si>
    <t>INFOVIA - Serviço Adicional Segurança da Informação para Infovia pacote 400 Mbps</t>
  </si>
  <si>
    <t>INFOVIA - Serviço Adicional Segurança da Informação para Infovia pacote 500 Mbps</t>
  </si>
  <si>
    <t>INFOVIA - Serviço Adicional Segurança da Informação para Infovia pacote 600 Mbps</t>
  </si>
  <si>
    <t>INFOVIA - Serviço Adicional Segurança da Informação para Infovia pacote 700 Mbps</t>
  </si>
  <si>
    <t>INFOVIA - Serviço Adicional Segurança da Informação para Infovia pacote 800 Mbps</t>
  </si>
  <si>
    <t>INFOVIA - Serviço Adicional Segurança da Informação para Infovia pacote 900 Mbps</t>
  </si>
  <si>
    <t>INFOVIA - Serviço Adicional Segurança da Informação para Infovia pacote 1000 Mbps</t>
  </si>
  <si>
    <t>INFOVIA - Serviço Adicional Segurança da Informação para Infovia - Excedente pacote 100 Mbps</t>
  </si>
  <si>
    <t>INFOVIA - Serviço Adicional Segurança da Informação para Infovia - Excedente pacote 200 Mbps</t>
  </si>
  <si>
    <t>INFOVIA - Serviço Adicional Segurança da Informação para Infovia - Excedente pacote 300 Mbps</t>
  </si>
  <si>
    <t>INFOVIA - Serviço Adicional Segurança da Informação para Infovia - Excedente pacote 400 Mbps</t>
  </si>
  <si>
    <t>INFOVIA - Serviço Adicional Segurança da Informação para Infovia - Excedente pacote 500 Mbps</t>
  </si>
  <si>
    <t>INFOVIA - Serviço Adicional Segurança da Informação para Infovia - Excedente pacote 600 Mbps</t>
  </si>
  <si>
    <t>INFOVIA - Serviço Adicional Segurança da Informação para Infovia - Excedente pacote 700 Mbps</t>
  </si>
  <si>
    <t>INFOVIA - Serviço Adicional Segurança da Informação para Infovia - Excedente pacote 800 Mbps</t>
  </si>
  <si>
    <t>INFOVIA - Serviço Adicional Segurança da Informação para Infovia - Excedente pacote 900 Mbps</t>
  </si>
  <si>
    <t>INFOVIA - Serviço Adicional Segurança da Informação para Infovia - Excedente pacote 1000 Mbps</t>
  </si>
  <si>
    <t>INFOVIA - Alocação Adicional de Endereçamento IP</t>
  </si>
  <si>
    <t>INFOVIA - Porta Adicional</t>
  </si>
  <si>
    <t>INFOVIA - VLAN Adicional</t>
  </si>
  <si>
    <t>Apêndice G - Serviços Especiais</t>
  </si>
  <si>
    <t>Apêndice H - Desoneração</t>
  </si>
  <si>
    <t>Emissão de certificado digital (PF, PJ e Equipamento)</t>
  </si>
  <si>
    <t>Certificado Emitido</t>
  </si>
  <si>
    <t>Certificado emitido</t>
  </si>
  <si>
    <t>Certificado Digital nível A3 - Tipo e-CPF com Token</t>
  </si>
  <si>
    <t>Certificado Digital nível A3 - Tipo e-CPF sem Token</t>
  </si>
  <si>
    <t xml:space="preserve">Certificação Digital -  Outros - Equipamento A1 </t>
  </si>
  <si>
    <t>Conexão à Internet - 400Mb</t>
  </si>
  <si>
    <t>Serviço adicional de Conexão à Internet - 400Mbps</t>
  </si>
  <si>
    <t xml:space="preserve">Certificação Digital - Equipamento A1 </t>
  </si>
  <si>
    <t>Certificado Digital - Emissão via Módulo Eletrônico de AR - PF A3 - 3 anos</t>
  </si>
  <si>
    <t>Certificado Digital - Emissão via Módulo Eletrônico de AR - PF A3 - 3 anos com Token</t>
  </si>
  <si>
    <t>SerproID - Emissão via Módulo Eletrônico de AR - PF e PJ - 3 ano</t>
  </si>
  <si>
    <t>Certificado Digital com atendimento presencial na Autoridade de Registro SERPRO - Equipamento A1 de 1 ano</t>
  </si>
  <si>
    <t>Certificado Digital com atendimento presencial na Autoridade de Registro SERPRO - Equipamento Multi-Domínio A1 de 1 Ano</t>
  </si>
  <si>
    <t>192.1</t>
  </si>
  <si>
    <t>192.2</t>
  </si>
  <si>
    <t>192.3</t>
  </si>
  <si>
    <t>192.4</t>
  </si>
  <si>
    <t>192.5</t>
  </si>
  <si>
    <t>SEFAZ-MT</t>
  </si>
  <si>
    <t>TJ-PE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</si>
</sst>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&quot;R$&quot;\ #,##0.000;[Red]\-&quot;R$&quot;\ #,##0.000"/>
    <numFmt numFmtId="166" formatCode="_-* #,##0.0000_-;\-* #,##0.0000_-;_-* &quot;-&quot;??_-;_-@_-"/>
    <numFmt numFmtId="167" formatCode="0.000"/>
    <numFmt numFmtId="168" formatCode="_-* #,##0.000_-;\-* #,##0.000_-;_-* &quot;-&quot;??_-;_-@_-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0"/>
      <color rgb="FF000000"/>
      <name val="Arial"/>
      <family val="2"/>
    </font>
    <font>
      <b/>
      <sz val="8"/>
      <color rgb="FFF0F8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8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1F4E78"/>
        <bgColor rgb="FF000000"/>
      </patternFill>
    </fill>
    <fill>
      <patternFill patternType="solid">
        <fgColor rgb="FFEEEEE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2F2"/>
        <bgColor rgb="FF00000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0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vertical="center" wrapText="1"/>
    </xf>
    <xf numFmtId="3" fontId="5" fillId="0" borderId="1" xfId="0" applyNumberFormat="1" applyFont="1" applyBorder="1" applyAlignment="1">
      <alignment horizontal="center" vertical="center" wrapText="1"/>
    </xf>
    <xf numFmtId="43" fontId="5" fillId="0" borderId="12" xfId="1" applyFont="1" applyBorder="1" applyAlignment="1">
      <alignment horizontal="right" vertical="center" wrapText="1"/>
    </xf>
    <xf numFmtId="43" fontId="3" fillId="0" borderId="10" xfId="1" applyFont="1" applyBorder="1" applyAlignment="1">
      <alignment horizontal="right" vertical="center" wrapText="1"/>
    </xf>
    <xf numFmtId="43" fontId="5" fillId="0" borderId="1" xfId="1" applyFont="1" applyBorder="1" applyAlignment="1">
      <alignment horizontal="right" vertical="center" wrapText="1"/>
    </xf>
    <xf numFmtId="43" fontId="5" fillId="0" borderId="7" xfId="1" applyFont="1" applyBorder="1" applyAlignment="1">
      <alignment horizontal="right" vertical="center" wrapText="1"/>
    </xf>
    <xf numFmtId="164" fontId="5" fillId="0" borderId="1" xfId="1" applyNumberFormat="1" applyFont="1" applyBorder="1" applyAlignment="1">
      <alignment vertical="center" wrapText="1"/>
    </xf>
    <xf numFmtId="2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7" fillId="2" borderId="24" xfId="0" applyFont="1" applyFill="1" applyBorder="1" applyAlignment="1">
      <alignment vertical="center" wrapText="1"/>
    </xf>
    <xf numFmtId="0" fontId="7" fillId="2" borderId="25" xfId="0" applyFont="1" applyFill="1" applyBorder="1" applyAlignment="1">
      <alignment vertical="center" wrapText="1"/>
    </xf>
    <xf numFmtId="0" fontId="7" fillId="2" borderId="26" xfId="0" applyFont="1" applyFill="1" applyBorder="1" applyAlignment="1">
      <alignment vertical="center" wrapText="1"/>
    </xf>
    <xf numFmtId="43" fontId="3" fillId="0" borderId="22" xfId="1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43" fontId="2" fillId="0" borderId="9" xfId="1" applyFont="1" applyBorder="1" applyAlignment="1">
      <alignment horizontal="right" vertical="center" wrapText="1"/>
    </xf>
    <xf numFmtId="0" fontId="7" fillId="0" borderId="24" xfId="0" applyFont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164" fontId="5" fillId="0" borderId="7" xfId="1" applyNumberFormat="1" applyFont="1" applyBorder="1" applyAlignment="1">
      <alignment vertical="center" wrapText="1"/>
    </xf>
    <xf numFmtId="43" fontId="3" fillId="0" borderId="0" xfId="1" applyFont="1" applyBorder="1" applyAlignment="1">
      <alignment horizontal="right" vertical="center" wrapText="1"/>
    </xf>
    <xf numFmtId="43" fontId="5" fillId="0" borderId="2" xfId="1" applyFont="1" applyBorder="1" applyAlignment="1">
      <alignment vertical="center" wrapText="1"/>
    </xf>
    <xf numFmtId="43" fontId="5" fillId="0" borderId="22" xfId="1" applyFont="1" applyBorder="1" applyAlignment="1">
      <alignment vertical="center" wrapText="1"/>
    </xf>
    <xf numFmtId="43" fontId="5" fillId="0" borderId="8" xfId="1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43" fontId="5" fillId="0" borderId="17" xfId="1" applyFont="1" applyBorder="1" applyAlignment="1">
      <alignment vertical="center" wrapText="1"/>
    </xf>
    <xf numFmtId="43" fontId="5" fillId="0" borderId="23" xfId="1" applyFont="1" applyBorder="1" applyAlignment="1">
      <alignment vertical="center" wrapText="1"/>
    </xf>
    <xf numFmtId="0" fontId="5" fillId="0" borderId="11" xfId="0" applyFont="1" applyBorder="1" applyAlignment="1">
      <alignment horizontal="left" vertical="center" wrapText="1"/>
    </xf>
    <xf numFmtId="43" fontId="4" fillId="0" borderId="0" xfId="0" applyNumberFormat="1" applyFont="1"/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8" fontId="0" fillId="0" borderId="0" xfId="0" applyNumberFormat="1"/>
    <xf numFmtId="0" fontId="0" fillId="0" borderId="0" xfId="0" applyAlignment="1">
      <alignment horizontal="center"/>
    </xf>
    <xf numFmtId="0" fontId="11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quotePrefix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43" fontId="12" fillId="5" borderId="1" xfId="1" quotePrefix="1" applyFont="1" applyFill="1" applyBorder="1" applyAlignment="1">
      <alignment horizontal="center" vertical="center" wrapText="1"/>
    </xf>
    <xf numFmtId="43" fontId="12" fillId="5" borderId="1" xfId="1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8" fontId="12" fillId="5" borderId="1" xfId="0" applyNumberFormat="1" applyFont="1" applyFill="1" applyBorder="1" applyAlignment="1">
      <alignment horizontal="center" vertical="center" wrapText="1"/>
    </xf>
    <xf numFmtId="8" fontId="13" fillId="0" borderId="32" xfId="0" applyNumberFormat="1" applyFont="1" applyBorder="1" applyAlignment="1">
      <alignment horizontal="center" vertical="center" wrapText="1"/>
    </xf>
    <xf numFmtId="3" fontId="12" fillId="5" borderId="1" xfId="0" applyNumberFormat="1" applyFont="1" applyFill="1" applyBorder="1" applyAlignment="1">
      <alignment horizontal="center" vertical="center" wrapText="1"/>
    </xf>
    <xf numFmtId="43" fontId="12" fillId="5" borderId="1" xfId="1" applyFont="1" applyFill="1" applyBorder="1" applyAlignment="1">
      <alignment horizontal="center" vertical="center" wrapText="1"/>
    </xf>
    <xf numFmtId="165" fontId="12" fillId="5" borderId="1" xfId="0" applyNumberFormat="1" applyFont="1" applyFill="1" applyBorder="1" applyAlignment="1">
      <alignment horizontal="center" vertical="center" wrapText="1"/>
    </xf>
    <xf numFmtId="0" fontId="14" fillId="0" borderId="0" xfId="0" applyFont="1"/>
    <xf numFmtId="8" fontId="13" fillId="0" borderId="33" xfId="0" applyNumberFormat="1" applyFont="1" applyBorder="1" applyAlignment="1">
      <alignment horizontal="center" vertical="center" wrapText="1"/>
    </xf>
    <xf numFmtId="43" fontId="5" fillId="0" borderId="1" xfId="1" applyFont="1" applyFill="1" applyBorder="1" applyAlignment="1">
      <alignment horizontal="right" vertical="center" wrapText="1"/>
    </xf>
    <xf numFmtId="164" fontId="5" fillId="0" borderId="1" xfId="1" applyNumberFormat="1" applyFont="1" applyFill="1" applyBorder="1" applyAlignment="1">
      <alignment vertical="center" wrapText="1"/>
    </xf>
    <xf numFmtId="43" fontId="5" fillId="0" borderId="12" xfId="1" applyFont="1" applyFill="1" applyBorder="1" applyAlignment="1">
      <alignment horizontal="right" vertical="center" wrapText="1"/>
    </xf>
    <xf numFmtId="166" fontId="4" fillId="0" borderId="0" xfId="1" applyNumberFormat="1" applyFont="1"/>
    <xf numFmtId="167" fontId="15" fillId="2" borderId="14" xfId="0" applyNumberFormat="1" applyFont="1" applyFill="1" applyBorder="1" applyAlignment="1">
      <alignment vertical="center" wrapText="1"/>
    </xf>
    <xf numFmtId="43" fontId="9" fillId="0" borderId="1" xfId="0" applyNumberFormat="1" applyFont="1" applyBorder="1"/>
    <xf numFmtId="0" fontId="14" fillId="0" borderId="0" xfId="0" applyFont="1" applyAlignment="1">
      <alignment horizontal="center"/>
    </xf>
    <xf numFmtId="43" fontId="13" fillId="0" borderId="32" xfId="0" applyNumberFormat="1" applyFont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vertical="center" wrapText="1"/>
    </xf>
    <xf numFmtId="0" fontId="17" fillId="7" borderId="1" xfId="0" applyFont="1" applyFill="1" applyBorder="1" applyAlignment="1">
      <alignment horizontal="center" vertical="center" wrapText="1"/>
    </xf>
    <xf numFmtId="43" fontId="17" fillId="7" borderId="1" xfId="1" applyFont="1" applyFill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43" fontId="5" fillId="0" borderId="2" xfId="1" applyFont="1" applyBorder="1" applyAlignment="1">
      <alignment horizontal="right" vertical="center" wrapText="1"/>
    </xf>
    <xf numFmtId="0" fontId="4" fillId="0" borderId="1" xfId="0" applyFont="1" applyBorder="1"/>
    <xf numFmtId="43" fontId="4" fillId="0" borderId="1" xfId="0" applyNumberFormat="1" applyFont="1" applyBorder="1"/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43" fontId="5" fillId="0" borderId="4" xfId="1" applyFont="1" applyBorder="1" applyAlignment="1">
      <alignment horizontal="right" vertical="center" wrapText="1"/>
    </xf>
    <xf numFmtId="0" fontId="4" fillId="0" borderId="4" xfId="0" applyFont="1" applyBorder="1"/>
    <xf numFmtId="168" fontId="5" fillId="0" borderId="12" xfId="1" applyNumberFormat="1" applyFont="1" applyBorder="1" applyAlignment="1">
      <alignment horizontal="right" vertical="center" wrapText="1"/>
    </xf>
    <xf numFmtId="43" fontId="15" fillId="9" borderId="14" xfId="1" applyFont="1" applyFill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43" fontId="9" fillId="8" borderId="1" xfId="0" applyNumberFormat="1" applyFont="1" applyFill="1" applyBorder="1"/>
    <xf numFmtId="0" fontId="6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 wrapText="1"/>
    </xf>
    <xf numFmtId="0" fontId="12" fillId="5" borderId="2" xfId="0" applyFont="1" applyFill="1" applyBorder="1" applyAlignment="1">
      <alignment horizontal="center" vertical="center" wrapText="1"/>
    </xf>
    <xf numFmtId="43" fontId="12" fillId="5" borderId="2" xfId="1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43" fontId="5" fillId="0" borderId="38" xfId="1" applyFont="1" applyBorder="1" applyAlignment="1">
      <alignment horizontal="right" vertical="center" wrapText="1"/>
    </xf>
    <xf numFmtId="43" fontId="12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4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43" fontId="5" fillId="0" borderId="41" xfId="1" applyFont="1" applyBorder="1" applyAlignment="1">
      <alignment horizontal="right" vertical="center" wrapText="1"/>
    </xf>
    <xf numFmtId="43" fontId="9" fillId="0" borderId="29" xfId="0" applyNumberFormat="1" applyFont="1" applyBorder="1"/>
    <xf numFmtId="0" fontId="9" fillId="0" borderId="1" xfId="0" applyFont="1" applyBorder="1"/>
    <xf numFmtId="43" fontId="5" fillId="0" borderId="1" xfId="1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64" fontId="5" fillId="0" borderId="4" xfId="1" applyNumberFormat="1" applyFont="1" applyBorder="1" applyAlignment="1">
      <alignment vertical="center" wrapText="1"/>
    </xf>
    <xf numFmtId="4" fontId="4" fillId="0" borderId="4" xfId="0" applyNumberFormat="1" applyFont="1" applyBorder="1"/>
    <xf numFmtId="43" fontId="5" fillId="0" borderId="5" xfId="1" applyFont="1" applyBorder="1" applyAlignment="1">
      <alignment vertical="center" wrapText="1"/>
    </xf>
    <xf numFmtId="4" fontId="4" fillId="0" borderId="7" xfId="0" applyNumberFormat="1" applyFont="1" applyBorder="1"/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vertical="center" wrapText="1"/>
    </xf>
    <xf numFmtId="164" fontId="5" fillId="0" borderId="22" xfId="1" applyNumberFormat="1" applyFont="1" applyBorder="1" applyAlignment="1">
      <alignment vertical="center" wrapText="1"/>
    </xf>
    <xf numFmtId="43" fontId="5" fillId="0" borderId="22" xfId="1" applyFont="1" applyBorder="1" applyAlignment="1">
      <alignment horizontal="right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vertical="center"/>
    </xf>
    <xf numFmtId="0" fontId="5" fillId="0" borderId="18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vertical="center" wrapText="1"/>
    </xf>
    <xf numFmtId="3" fontId="5" fillId="0" borderId="4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168" fontId="5" fillId="0" borderId="1" xfId="1" applyNumberFormat="1" applyFont="1" applyFill="1" applyBorder="1" applyAlignment="1">
      <alignment horizontal="right" vertical="center" wrapText="1"/>
    </xf>
    <xf numFmtId="43" fontId="5" fillId="0" borderId="7" xfId="1" applyFont="1" applyFill="1" applyBorder="1" applyAlignment="1">
      <alignment horizontal="right" vertical="center" wrapText="1"/>
    </xf>
    <xf numFmtId="168" fontId="5" fillId="0" borderId="7" xfId="1" applyNumberFormat="1" applyFont="1" applyFill="1" applyBorder="1" applyAlignment="1">
      <alignment horizontal="right" vertical="center" wrapText="1"/>
    </xf>
    <xf numFmtId="0" fontId="4" fillId="0" borderId="7" xfId="0" applyFont="1" applyBorder="1"/>
    <xf numFmtId="43" fontId="4" fillId="0" borderId="1" xfId="1" applyFont="1" applyBorder="1"/>
    <xf numFmtId="0" fontId="5" fillId="0" borderId="2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6" fillId="0" borderId="0" xfId="0" applyFont="1" applyAlignment="1">
      <alignment horizontal="right" vertical="center" wrapText="1"/>
    </xf>
    <xf numFmtId="0" fontId="6" fillId="0" borderId="44" xfId="0" applyFont="1" applyBorder="1" applyAlignment="1">
      <alignment horizontal="right" vertical="center" wrapText="1"/>
    </xf>
    <xf numFmtId="43" fontId="2" fillId="0" borderId="28" xfId="1" applyFont="1" applyBorder="1" applyAlignment="1">
      <alignment horizontal="right" vertical="center" wrapText="1"/>
    </xf>
    <xf numFmtId="43" fontId="3" fillId="0" borderId="41" xfId="1" applyFont="1" applyBorder="1" applyAlignment="1">
      <alignment horizontal="right" vertical="center" wrapText="1"/>
    </xf>
    <xf numFmtId="4" fontId="4" fillId="0" borderId="0" xfId="0" applyNumberFormat="1" applyFont="1"/>
    <xf numFmtId="0" fontId="12" fillId="10" borderId="1" xfId="0" applyFont="1" applyFill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43" fontId="5" fillId="0" borderId="5" xfId="1" applyFont="1" applyFill="1" applyBorder="1" applyAlignment="1">
      <alignment horizontal="right" vertical="center" wrapText="1"/>
    </xf>
    <xf numFmtId="43" fontId="5" fillId="0" borderId="12" xfId="1" applyFont="1" applyBorder="1" applyAlignment="1">
      <alignment vertical="center" wrapText="1"/>
    </xf>
    <xf numFmtId="0" fontId="4" fillId="0" borderId="6" xfId="0" applyFont="1" applyBorder="1"/>
    <xf numFmtId="0" fontId="4" fillId="0" borderId="7" xfId="0" applyFont="1" applyBorder="1" applyAlignment="1">
      <alignment horizontal="center"/>
    </xf>
    <xf numFmtId="0" fontId="4" fillId="0" borderId="11" xfId="0" applyFont="1" applyBorder="1"/>
    <xf numFmtId="0" fontId="5" fillId="0" borderId="29" xfId="0" applyFont="1" applyBorder="1" applyAlignment="1">
      <alignment horizontal="left" vertical="center" wrapText="1"/>
    </xf>
    <xf numFmtId="43" fontId="2" fillId="0" borderId="7" xfId="1" applyFont="1" applyBorder="1" applyAlignment="1">
      <alignment horizontal="right" vertical="center" wrapText="1"/>
    </xf>
    <xf numFmtId="43" fontId="3" fillId="0" borderId="8" xfId="1" applyFont="1" applyBorder="1" applyAlignment="1">
      <alignment horizontal="right" vertical="center" wrapText="1"/>
    </xf>
    <xf numFmtId="0" fontId="12" fillId="5" borderId="1" xfId="0" applyFont="1" applyFill="1" applyBorder="1" applyAlignment="1">
      <alignment horizontal="left" vertical="center" wrapText="1" indent="1"/>
    </xf>
    <xf numFmtId="164" fontId="17" fillId="7" borderId="1" xfId="1" applyNumberFormat="1" applyFont="1" applyFill="1" applyBorder="1" applyAlignment="1">
      <alignment horizontal="center" vertical="center" wrapText="1"/>
    </xf>
    <xf numFmtId="164" fontId="12" fillId="5" borderId="1" xfId="1" applyNumberFormat="1" applyFont="1" applyFill="1" applyBorder="1" applyAlignment="1">
      <alignment horizontal="center" vertical="center" wrapText="1"/>
    </xf>
    <xf numFmtId="164" fontId="12" fillId="5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3" fillId="0" borderId="30" xfId="0" applyFont="1" applyBorder="1" applyAlignment="1">
      <alignment horizontal="right" vertical="center" wrapText="1"/>
    </xf>
    <xf numFmtId="0" fontId="13" fillId="0" borderId="31" xfId="0" applyFont="1" applyBorder="1" applyAlignment="1">
      <alignment horizontal="right" vertical="center" wrapText="1"/>
    </xf>
    <xf numFmtId="0" fontId="13" fillId="0" borderId="36" xfId="0" applyFont="1" applyBorder="1" applyAlignment="1">
      <alignment horizontal="right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3" fillId="6" borderId="34" xfId="0" applyFont="1" applyFill="1" applyBorder="1" applyAlignment="1">
      <alignment horizontal="right" vertical="center" wrapText="1"/>
    </xf>
    <xf numFmtId="0" fontId="13" fillId="6" borderId="0" xfId="0" applyFont="1" applyFill="1" applyAlignment="1">
      <alignment horizontal="right" vertical="center" wrapText="1"/>
    </xf>
    <xf numFmtId="0" fontId="13" fillId="6" borderId="35" xfId="0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right" vertical="center" wrapText="1"/>
    </xf>
    <xf numFmtId="0" fontId="6" fillId="0" borderId="14" xfId="0" applyFont="1" applyBorder="1" applyAlignment="1">
      <alignment horizontal="right" vertical="center" wrapText="1"/>
    </xf>
    <xf numFmtId="0" fontId="6" fillId="0" borderId="37" xfId="0" applyFont="1" applyBorder="1" applyAlignment="1">
      <alignment horizontal="right" vertical="center" wrapText="1"/>
    </xf>
    <xf numFmtId="0" fontId="7" fillId="2" borderId="24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 wrapText="1"/>
    </xf>
    <xf numFmtId="43" fontId="5" fillId="0" borderId="22" xfId="1" applyFont="1" applyBorder="1" applyAlignment="1">
      <alignment horizontal="center" vertical="center" wrapText="1"/>
    </xf>
    <xf numFmtId="43" fontId="5" fillId="0" borderId="17" xfId="1" applyFont="1" applyBorder="1" applyAlignment="1">
      <alignment horizontal="center" vertical="center" wrapText="1"/>
    </xf>
    <xf numFmtId="43" fontId="5" fillId="0" borderId="23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4" fontId="4" fillId="0" borderId="40" xfId="0" applyNumberFormat="1" applyFont="1" applyBorder="1"/>
    <xf numFmtId="0" fontId="4" fillId="0" borderId="38" xfId="0" applyFont="1" applyBorder="1"/>
    <xf numFmtId="43" fontId="5" fillId="0" borderId="38" xfId="1" applyFont="1" applyFill="1" applyBorder="1" applyAlignment="1">
      <alignment horizontal="right" vertical="center" wrapText="1"/>
    </xf>
    <xf numFmtId="168" fontId="5" fillId="0" borderId="38" xfId="1" applyNumberFormat="1" applyFont="1" applyFill="1" applyBorder="1" applyAlignment="1">
      <alignment horizontal="right" vertical="center" wrapText="1"/>
    </xf>
    <xf numFmtId="168" fontId="5" fillId="0" borderId="45" xfId="1" applyNumberFormat="1" applyFont="1" applyFill="1" applyBorder="1" applyAlignment="1">
      <alignment horizontal="right" vertical="center" wrapText="1"/>
    </xf>
    <xf numFmtId="168" fontId="5" fillId="0" borderId="2" xfId="1" applyNumberFormat="1" applyFont="1" applyFill="1" applyBorder="1" applyAlignment="1">
      <alignment horizontal="right" vertical="center" wrapText="1"/>
    </xf>
    <xf numFmtId="168" fontId="5" fillId="0" borderId="5" xfId="1" applyNumberFormat="1" applyFont="1" applyBorder="1" applyAlignment="1">
      <alignment horizontal="right" vertical="center" wrapText="1"/>
    </xf>
    <xf numFmtId="168" fontId="5" fillId="0" borderId="8" xfId="1" applyNumberFormat="1" applyFont="1" applyBorder="1" applyAlignment="1">
      <alignment horizontal="right" vertical="center" wrapText="1"/>
    </xf>
    <xf numFmtId="0" fontId="5" fillId="0" borderId="22" xfId="0" applyFont="1" applyFill="1" applyBorder="1" applyAlignment="1">
      <alignment vertical="center" wrapText="1"/>
    </xf>
  </cellXfs>
  <cellStyles count="3">
    <cellStyle name="Moeda 2" xfId="2" xr:uid="{22853E36-0A78-4C99-A3DA-6FCD8C527EA9}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3EEE8-F4A8-4B29-AA96-8C627E0C4FF8}">
  <dimension ref="A1:I23"/>
  <sheetViews>
    <sheetView topLeftCell="A14" zoomScale="94" zoomScaleNormal="94" workbookViewId="0">
      <selection activeCell="B26" sqref="B26"/>
    </sheetView>
  </sheetViews>
  <sheetFormatPr defaultColWidth="19.7265625" defaultRowHeight="14" x14ac:dyDescent="0.3"/>
  <cols>
    <col min="1" max="1" width="6.7265625" style="1" bestFit="1" customWidth="1"/>
    <col min="2" max="2" width="38.26953125" style="1" bestFit="1" customWidth="1"/>
    <col min="3" max="3" width="37.90625" style="1" customWidth="1"/>
    <col min="4" max="4" width="18.81640625" style="1" bestFit="1" customWidth="1"/>
    <col min="5" max="5" width="20.453125" style="1" customWidth="1"/>
    <col min="6" max="6" width="11.54296875" style="1" customWidth="1"/>
    <col min="7" max="8" width="12.08984375" style="1" customWidth="1"/>
    <col min="9" max="9" width="12.26953125" style="1" bestFit="1" customWidth="1"/>
    <col min="10" max="10" width="11.6328125" style="1" customWidth="1"/>
    <col min="11" max="11" width="7.81640625" style="1" customWidth="1"/>
    <col min="12" max="16384" width="19.7265625" style="1"/>
  </cols>
  <sheetData>
    <row r="1" spans="1:9" ht="28" x14ac:dyDescent="0.3">
      <c r="A1" s="50" t="s">
        <v>16</v>
      </c>
      <c r="B1" s="50" t="s">
        <v>63</v>
      </c>
      <c r="C1" s="50" t="s">
        <v>17</v>
      </c>
      <c r="D1" s="50" t="s">
        <v>18</v>
      </c>
      <c r="E1" s="50" t="s">
        <v>62</v>
      </c>
      <c r="F1" s="50" t="s">
        <v>19</v>
      </c>
      <c r="G1" s="50" t="s">
        <v>20</v>
      </c>
      <c r="H1" s="50" t="s">
        <v>284</v>
      </c>
      <c r="I1" s="50" t="s">
        <v>21</v>
      </c>
    </row>
    <row r="2" spans="1:9" ht="28" x14ac:dyDescent="0.3">
      <c r="A2" s="169" t="s">
        <v>0</v>
      </c>
      <c r="B2" s="168" t="s">
        <v>64</v>
      </c>
      <c r="C2" s="168" t="s">
        <v>65</v>
      </c>
      <c r="D2" s="5" t="s">
        <v>76</v>
      </c>
      <c r="E2" s="6" t="s">
        <v>77</v>
      </c>
      <c r="F2" s="5">
        <f t="shared" ref="F2:F17" si="0">G2/12</f>
        <v>1</v>
      </c>
      <c r="G2" s="5">
        <v>12</v>
      </c>
      <c r="H2" s="5">
        <f>G2*3</f>
        <v>36</v>
      </c>
      <c r="I2" s="5" t="s">
        <v>283</v>
      </c>
    </row>
    <row r="3" spans="1:9" x14ac:dyDescent="0.3">
      <c r="A3" s="169"/>
      <c r="B3" s="168"/>
      <c r="C3" s="168"/>
      <c r="D3" s="5" t="s">
        <v>1</v>
      </c>
      <c r="E3" s="6" t="s">
        <v>78</v>
      </c>
      <c r="F3" s="5">
        <f t="shared" si="0"/>
        <v>8</v>
      </c>
      <c r="G3" s="5">
        <v>96</v>
      </c>
      <c r="H3" s="5">
        <f t="shared" ref="H3:H23" si="1">G3*3</f>
        <v>288</v>
      </c>
      <c r="I3" s="5">
        <v>27049</v>
      </c>
    </row>
    <row r="4" spans="1:9" ht="28" x14ac:dyDescent="0.3">
      <c r="A4" s="169" t="s">
        <v>2</v>
      </c>
      <c r="B4" s="168" t="s">
        <v>3</v>
      </c>
      <c r="C4" s="49" t="s">
        <v>287</v>
      </c>
      <c r="D4" s="5" t="s">
        <v>4</v>
      </c>
      <c r="E4" s="6" t="s">
        <v>78</v>
      </c>
      <c r="F4" s="21">
        <f t="shared" si="0"/>
        <v>100</v>
      </c>
      <c r="G4" s="5">
        <v>1200</v>
      </c>
      <c r="H4" s="5">
        <f t="shared" si="1"/>
        <v>3600</v>
      </c>
      <c r="I4" s="5" t="s">
        <v>282</v>
      </c>
    </row>
    <row r="5" spans="1:9" ht="28" x14ac:dyDescent="0.3">
      <c r="A5" s="169"/>
      <c r="B5" s="168"/>
      <c r="C5" s="49" t="s">
        <v>288</v>
      </c>
      <c r="D5" s="5" t="s">
        <v>59</v>
      </c>
      <c r="E5" s="6" t="s">
        <v>78</v>
      </c>
      <c r="F5" s="21">
        <f t="shared" si="0"/>
        <v>100</v>
      </c>
      <c r="G5" s="5">
        <v>1200</v>
      </c>
      <c r="H5" s="5">
        <f t="shared" si="1"/>
        <v>3600</v>
      </c>
      <c r="I5" s="5">
        <v>25984</v>
      </c>
    </row>
    <row r="6" spans="1:9" x14ac:dyDescent="0.3">
      <c r="A6" s="5" t="s">
        <v>5</v>
      </c>
      <c r="B6" s="49" t="s">
        <v>38</v>
      </c>
      <c r="C6" s="51" t="s">
        <v>73</v>
      </c>
      <c r="D6" s="5" t="s">
        <v>7</v>
      </c>
      <c r="E6" s="6" t="s">
        <v>78</v>
      </c>
      <c r="F6" s="21">
        <f t="shared" si="0"/>
        <v>41.666666666666664</v>
      </c>
      <c r="G6" s="5">
        <v>500</v>
      </c>
      <c r="H6" s="5">
        <f t="shared" si="1"/>
        <v>1500</v>
      </c>
      <c r="I6" s="5" t="s">
        <v>8</v>
      </c>
    </row>
    <row r="7" spans="1:9" x14ac:dyDescent="0.3">
      <c r="A7" s="5" t="s">
        <v>9</v>
      </c>
      <c r="B7" s="49" t="s">
        <v>10</v>
      </c>
      <c r="C7" s="6" t="s">
        <v>67</v>
      </c>
      <c r="D7" s="5" t="s">
        <v>68</v>
      </c>
      <c r="E7" s="6" t="s">
        <v>77</v>
      </c>
      <c r="F7" s="21">
        <f t="shared" si="0"/>
        <v>200</v>
      </c>
      <c r="G7" s="5">
        <v>2400</v>
      </c>
      <c r="H7" s="5">
        <f t="shared" si="1"/>
        <v>7200</v>
      </c>
      <c r="I7" s="5" t="s">
        <v>11</v>
      </c>
    </row>
    <row r="8" spans="1:9" ht="28" x14ac:dyDescent="0.3">
      <c r="A8" s="169" t="s">
        <v>12</v>
      </c>
      <c r="B8" s="168" t="s">
        <v>13</v>
      </c>
      <c r="C8" s="6" t="s">
        <v>171</v>
      </c>
      <c r="D8" s="5" t="s">
        <v>69</v>
      </c>
      <c r="E8" s="6" t="s">
        <v>77</v>
      </c>
      <c r="F8" s="15">
        <f t="shared" ref="F8" si="2">G8/12</f>
        <v>1</v>
      </c>
      <c r="G8" s="15">
        <v>12</v>
      </c>
      <c r="H8" s="5">
        <f t="shared" si="1"/>
        <v>36</v>
      </c>
      <c r="I8" s="5">
        <v>27308</v>
      </c>
    </row>
    <row r="9" spans="1:9" ht="42" x14ac:dyDescent="0.3">
      <c r="A9" s="169"/>
      <c r="B9" s="168"/>
      <c r="C9" s="6" t="s">
        <v>104</v>
      </c>
      <c r="D9" s="5" t="s">
        <v>14</v>
      </c>
      <c r="E9" s="6" t="s">
        <v>78</v>
      </c>
      <c r="F9" s="21">
        <f t="shared" ref="F9" si="3">G9/12</f>
        <v>13.333333333333334</v>
      </c>
      <c r="G9" s="15">
        <v>160</v>
      </c>
      <c r="H9" s="5">
        <f t="shared" si="1"/>
        <v>480</v>
      </c>
      <c r="I9" s="5">
        <v>27308</v>
      </c>
    </row>
    <row r="10" spans="1:9" ht="28" x14ac:dyDescent="0.3">
      <c r="A10" s="169"/>
      <c r="B10" s="168"/>
      <c r="C10" s="6" t="s">
        <v>154</v>
      </c>
      <c r="D10" s="5" t="s">
        <v>14</v>
      </c>
      <c r="E10" s="6" t="s">
        <v>77</v>
      </c>
      <c r="F10" s="21">
        <f t="shared" si="0"/>
        <v>3.5</v>
      </c>
      <c r="G10" s="15">
        <v>42</v>
      </c>
      <c r="H10" s="5">
        <f t="shared" si="1"/>
        <v>126</v>
      </c>
      <c r="I10" s="5">
        <v>27308</v>
      </c>
    </row>
    <row r="11" spans="1:9" x14ac:dyDescent="0.3">
      <c r="A11" s="169"/>
      <c r="B11" s="168"/>
      <c r="C11" s="6" t="s">
        <v>71</v>
      </c>
      <c r="D11" s="5" t="s">
        <v>259</v>
      </c>
      <c r="E11" s="6" t="s">
        <v>77</v>
      </c>
      <c r="F11" s="15">
        <f t="shared" si="0"/>
        <v>41.339999999999996</v>
      </c>
      <c r="G11" s="22">
        <v>496.08</v>
      </c>
      <c r="H11" s="5">
        <f t="shared" si="1"/>
        <v>1488.24</v>
      </c>
      <c r="I11" s="5">
        <v>27308</v>
      </c>
    </row>
    <row r="12" spans="1:9" ht="28" x14ac:dyDescent="0.3">
      <c r="A12" s="169"/>
      <c r="B12" s="168"/>
      <c r="C12" s="6" t="s">
        <v>136</v>
      </c>
      <c r="D12" s="5" t="s">
        <v>229</v>
      </c>
      <c r="E12" s="6" t="s">
        <v>77</v>
      </c>
      <c r="F12" s="15">
        <f t="shared" si="0"/>
        <v>20</v>
      </c>
      <c r="G12" s="15">
        <v>240</v>
      </c>
      <c r="H12" s="5">
        <f t="shared" si="1"/>
        <v>720</v>
      </c>
      <c r="I12" s="5">
        <v>27308</v>
      </c>
    </row>
    <row r="13" spans="1:9" x14ac:dyDescent="0.3">
      <c r="A13" s="169"/>
      <c r="B13" s="168"/>
      <c r="C13" s="6" t="s">
        <v>159</v>
      </c>
      <c r="D13" s="5" t="s">
        <v>70</v>
      </c>
      <c r="E13" s="6" t="s">
        <v>77</v>
      </c>
      <c r="F13" s="15">
        <f t="shared" si="0"/>
        <v>1</v>
      </c>
      <c r="G13" s="15">
        <v>12</v>
      </c>
      <c r="H13" s="5">
        <f t="shared" si="1"/>
        <v>36</v>
      </c>
      <c r="I13" s="5">
        <v>27081</v>
      </c>
    </row>
    <row r="14" spans="1:9" ht="28" x14ac:dyDescent="0.3">
      <c r="A14" s="169"/>
      <c r="B14" s="168"/>
      <c r="C14" s="6" t="s">
        <v>220</v>
      </c>
      <c r="D14" s="5" t="s">
        <v>218</v>
      </c>
      <c r="E14" s="6" t="s">
        <v>78</v>
      </c>
      <c r="F14" s="107">
        <f t="shared" si="0"/>
        <v>125</v>
      </c>
      <c r="G14" s="106">
        <v>1500</v>
      </c>
      <c r="H14" s="5">
        <f t="shared" si="1"/>
        <v>4500</v>
      </c>
      <c r="I14" s="5">
        <v>27286</v>
      </c>
    </row>
    <row r="15" spans="1:9" ht="28" x14ac:dyDescent="0.3">
      <c r="A15" s="169"/>
      <c r="B15" s="168"/>
      <c r="C15" s="6" t="s">
        <v>222</v>
      </c>
      <c r="D15" s="5" t="s">
        <v>218</v>
      </c>
      <c r="E15" s="6" t="s">
        <v>78</v>
      </c>
      <c r="F15" s="105">
        <f t="shared" ref="F15" si="4">G15/12</f>
        <v>1388.8888916666667</v>
      </c>
      <c r="G15" s="21">
        <v>16666.666700000002</v>
      </c>
      <c r="H15" s="106">
        <f t="shared" si="1"/>
        <v>50000.000100000005</v>
      </c>
      <c r="I15" s="5">
        <v>27286</v>
      </c>
    </row>
    <row r="16" spans="1:9" ht="28" x14ac:dyDescent="0.3">
      <c r="A16" s="169"/>
      <c r="B16" s="168"/>
      <c r="C16" s="6" t="s">
        <v>199</v>
      </c>
      <c r="D16" s="5" t="s">
        <v>207</v>
      </c>
      <c r="E16" s="6" t="s">
        <v>78</v>
      </c>
      <c r="F16" s="105">
        <f t="shared" si="0"/>
        <v>1388.8888916666667</v>
      </c>
      <c r="G16" s="21">
        <v>16666.666700000002</v>
      </c>
      <c r="H16" s="106">
        <f t="shared" si="1"/>
        <v>50000.000100000005</v>
      </c>
      <c r="I16" s="5">
        <v>27260</v>
      </c>
    </row>
    <row r="17" spans="1:9" x14ac:dyDescent="0.3">
      <c r="A17" s="169" t="s">
        <v>298</v>
      </c>
      <c r="B17" s="168" t="s">
        <v>292</v>
      </c>
      <c r="C17" s="6" t="s">
        <v>295</v>
      </c>
      <c r="D17" s="5" t="s">
        <v>296</v>
      </c>
      <c r="E17" s="6" t="s">
        <v>77</v>
      </c>
      <c r="F17" s="107">
        <f t="shared" si="0"/>
        <v>2</v>
      </c>
      <c r="G17" s="106">
        <v>24</v>
      </c>
      <c r="H17" s="106">
        <f>G17*3</f>
        <v>72</v>
      </c>
      <c r="I17" s="5">
        <v>26492</v>
      </c>
    </row>
    <row r="18" spans="1:9" x14ac:dyDescent="0.3">
      <c r="A18" s="169"/>
      <c r="B18" s="168"/>
      <c r="C18" s="6" t="s">
        <v>358</v>
      </c>
      <c r="D18" s="5" t="s">
        <v>293</v>
      </c>
      <c r="E18" s="6" t="s">
        <v>77</v>
      </c>
      <c r="F18" s="107">
        <f t="shared" ref="F18" si="5">G18/12</f>
        <v>2</v>
      </c>
      <c r="G18" s="106">
        <v>24</v>
      </c>
      <c r="H18" s="106">
        <f>G18*3</f>
        <v>72</v>
      </c>
      <c r="I18" s="5">
        <v>26492</v>
      </c>
    </row>
    <row r="19" spans="1:9" ht="28" x14ac:dyDescent="0.3">
      <c r="A19" s="169"/>
      <c r="B19" s="168"/>
      <c r="C19" s="6" t="s">
        <v>355</v>
      </c>
      <c r="D19" s="5" t="s">
        <v>354</v>
      </c>
      <c r="E19" s="2" t="s">
        <v>78</v>
      </c>
      <c r="F19" s="107">
        <f t="shared" ref="F19:F20" si="6">G19/12</f>
        <v>8.3333333333333339</v>
      </c>
      <c r="G19" s="106">
        <v>100</v>
      </c>
      <c r="H19" s="106">
        <f>G19*3</f>
        <v>300</v>
      </c>
      <c r="I19" s="5">
        <v>27189</v>
      </c>
    </row>
    <row r="20" spans="1:9" ht="28" x14ac:dyDescent="0.3">
      <c r="A20" s="169"/>
      <c r="B20" s="168"/>
      <c r="C20" s="6" t="s">
        <v>356</v>
      </c>
      <c r="D20" s="5" t="s">
        <v>354</v>
      </c>
      <c r="E20" s="2" t="s">
        <v>78</v>
      </c>
      <c r="F20" s="107">
        <f t="shared" si="6"/>
        <v>12.166666666666666</v>
      </c>
      <c r="G20" s="106">
        <v>146</v>
      </c>
      <c r="H20" s="106">
        <f>G20*3</f>
        <v>438</v>
      </c>
      <c r="I20" s="5">
        <v>27219</v>
      </c>
    </row>
    <row r="21" spans="1:9" x14ac:dyDescent="0.3">
      <c r="A21" s="169"/>
      <c r="B21" s="168"/>
      <c r="C21" s="83" t="s">
        <v>360</v>
      </c>
      <c r="D21" s="5" t="s">
        <v>354</v>
      </c>
      <c r="E21" s="2" t="s">
        <v>78</v>
      </c>
      <c r="F21" s="107">
        <v>1</v>
      </c>
      <c r="G21" s="106">
        <v>1</v>
      </c>
      <c r="H21" s="106">
        <v>3</v>
      </c>
      <c r="I21" s="5">
        <v>27170</v>
      </c>
    </row>
    <row r="22" spans="1:9" x14ac:dyDescent="0.3">
      <c r="A22" s="138" t="s">
        <v>299</v>
      </c>
      <c r="B22" s="146" t="s">
        <v>15</v>
      </c>
      <c r="C22" s="152" t="s">
        <v>72</v>
      </c>
      <c r="D22" s="138" t="s">
        <v>34</v>
      </c>
      <c r="E22" s="152" t="s">
        <v>78</v>
      </c>
      <c r="F22" s="138">
        <v>1</v>
      </c>
      <c r="G22" s="138">
        <v>1</v>
      </c>
      <c r="H22" s="138">
        <f t="shared" si="1"/>
        <v>3</v>
      </c>
      <c r="I22" s="138">
        <v>27090</v>
      </c>
    </row>
    <row r="23" spans="1:9" x14ac:dyDescent="0.3">
      <c r="A23" s="5" t="s">
        <v>297</v>
      </c>
      <c r="B23" s="6" t="s">
        <v>75</v>
      </c>
      <c r="C23" s="6" t="s">
        <v>74</v>
      </c>
      <c r="D23" s="5" t="s">
        <v>79</v>
      </c>
      <c r="E23" s="6" t="s">
        <v>66</v>
      </c>
      <c r="F23" s="5">
        <v>1</v>
      </c>
      <c r="G23" s="5">
        <v>12</v>
      </c>
      <c r="H23" s="5">
        <f t="shared" si="1"/>
        <v>36</v>
      </c>
      <c r="I23" s="5"/>
    </row>
  </sheetData>
  <mergeCells count="9">
    <mergeCell ref="B17:B21"/>
    <mergeCell ref="A17:A21"/>
    <mergeCell ref="A2:A3"/>
    <mergeCell ref="B2:B3"/>
    <mergeCell ref="C2:C3"/>
    <mergeCell ref="A8:A16"/>
    <mergeCell ref="B8:B16"/>
    <mergeCell ref="A4:A5"/>
    <mergeCell ref="B4:B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30D75-BED0-4567-9D5F-74E006FA9361}">
  <dimension ref="A1:P43"/>
  <sheetViews>
    <sheetView topLeftCell="A27" workbookViewId="0">
      <selection activeCell="H39" sqref="H39"/>
    </sheetView>
  </sheetViews>
  <sheetFormatPr defaultColWidth="58" defaultRowHeight="14" x14ac:dyDescent="0.3"/>
  <cols>
    <col min="1" max="1" width="45.36328125" style="1" customWidth="1"/>
    <col min="2" max="2" width="18.81640625" style="1" bestFit="1" customWidth="1"/>
    <col min="3" max="3" width="15" style="1" customWidth="1"/>
    <col min="4" max="4" width="16.90625" style="1" customWidth="1"/>
    <col min="5" max="5" width="15.54296875" style="1" customWidth="1"/>
    <col min="6" max="6" width="14.6328125" style="1" customWidth="1"/>
    <col min="7" max="9" width="14.1796875" style="1" bestFit="1" customWidth="1"/>
    <col min="10" max="10" width="14.1796875" style="1" customWidth="1"/>
    <col min="11" max="11" width="14.1796875" style="1" bestFit="1" customWidth="1"/>
    <col min="12" max="13" width="14.1796875" style="1" customWidth="1"/>
    <col min="14" max="14" width="13.81640625" style="1" bestFit="1" customWidth="1"/>
    <col min="15" max="16384" width="58" style="1"/>
  </cols>
  <sheetData>
    <row r="1" spans="1:16" ht="15.5" thickBot="1" x14ac:dyDescent="0.35">
      <c r="A1" s="12" t="s">
        <v>27</v>
      </c>
      <c r="B1" s="13"/>
      <c r="C1" s="13"/>
      <c r="D1" s="13"/>
      <c r="E1" s="13"/>
      <c r="F1" s="13"/>
      <c r="G1" s="13"/>
      <c r="H1" s="14"/>
    </row>
    <row r="2" spans="1:16" ht="15.5" thickBot="1" x14ac:dyDescent="0.35">
      <c r="A2" s="29"/>
      <c r="B2" s="30"/>
      <c r="C2" s="30"/>
      <c r="D2" s="30" t="s">
        <v>46</v>
      </c>
      <c r="E2" s="31" t="s">
        <v>44</v>
      </c>
      <c r="F2" s="30" t="s">
        <v>255</v>
      </c>
      <c r="G2" s="31" t="s">
        <v>52</v>
      </c>
      <c r="H2" s="31" t="s">
        <v>54</v>
      </c>
    </row>
    <row r="3" spans="1:16" x14ac:dyDescent="0.3">
      <c r="A3" s="9" t="s">
        <v>23</v>
      </c>
      <c r="B3" s="10" t="s">
        <v>24</v>
      </c>
      <c r="C3" s="10" t="s">
        <v>25</v>
      </c>
      <c r="D3" s="10" t="s">
        <v>26</v>
      </c>
      <c r="E3" s="10" t="s">
        <v>26</v>
      </c>
      <c r="F3" s="10" t="s">
        <v>26</v>
      </c>
      <c r="G3" s="10" t="s">
        <v>26</v>
      </c>
      <c r="H3" s="11" t="s">
        <v>26</v>
      </c>
      <c r="O3" s="1" t="s">
        <v>50</v>
      </c>
    </row>
    <row r="4" spans="1:16" x14ac:dyDescent="0.3">
      <c r="A4" s="179" t="s">
        <v>28</v>
      </c>
      <c r="B4" s="2" t="s">
        <v>29</v>
      </c>
      <c r="C4" s="190">
        <f>'ESTIMATIVA VOLUMES'!G2</f>
        <v>12</v>
      </c>
      <c r="D4" s="186">
        <v>152749.17000000001</v>
      </c>
      <c r="E4" s="186">
        <v>178850.25</v>
      </c>
      <c r="F4" s="186">
        <v>131769.4</v>
      </c>
      <c r="G4" s="186">
        <v>172318.39</v>
      </c>
      <c r="H4" s="188">
        <f>AVERAGE(D4:G5)</f>
        <v>158921.80250000002</v>
      </c>
      <c r="O4" s="1" t="s">
        <v>51</v>
      </c>
    </row>
    <row r="5" spans="1:16" ht="15" customHeight="1" thickBot="1" x14ac:dyDescent="0.35">
      <c r="A5" s="180"/>
      <c r="B5" s="3" t="s">
        <v>30</v>
      </c>
      <c r="C5" s="191"/>
      <c r="D5" s="187"/>
      <c r="E5" s="187"/>
      <c r="F5" s="187"/>
      <c r="G5" s="187"/>
      <c r="H5" s="189"/>
      <c r="O5" s="1" t="s">
        <v>256</v>
      </c>
    </row>
    <row r="6" spans="1:16" ht="14.5" thickBot="1" x14ac:dyDescent="0.35"/>
    <row r="7" spans="1:16" ht="15.5" thickBot="1" x14ac:dyDescent="0.35">
      <c r="A7" s="12" t="s">
        <v>3</v>
      </c>
      <c r="B7" s="13"/>
      <c r="C7" s="13"/>
      <c r="D7" s="13"/>
      <c r="E7" s="13"/>
      <c r="F7" s="13"/>
      <c r="G7" s="13"/>
      <c r="H7" s="13"/>
      <c r="I7" s="14"/>
    </row>
    <row r="8" spans="1:16" ht="15.5" thickBot="1" x14ac:dyDescent="0.35">
      <c r="A8" s="29"/>
      <c r="B8" s="30"/>
      <c r="C8" s="30"/>
      <c r="D8" s="31" t="s">
        <v>45</v>
      </c>
      <c r="E8" s="31" t="s">
        <v>46</v>
      </c>
      <c r="F8" s="31" t="s">
        <v>52</v>
      </c>
      <c r="G8" s="31" t="s">
        <v>56</v>
      </c>
      <c r="H8" s="40" t="s">
        <v>255</v>
      </c>
      <c r="I8" s="31" t="s">
        <v>54</v>
      </c>
    </row>
    <row r="9" spans="1:16" ht="14.5" thickBot="1" x14ac:dyDescent="0.35">
      <c r="A9" s="85" t="s">
        <v>23</v>
      </c>
      <c r="B9" s="86" t="s">
        <v>24</v>
      </c>
      <c r="C9" s="86" t="s">
        <v>25</v>
      </c>
      <c r="D9" s="86" t="s">
        <v>26</v>
      </c>
      <c r="E9" s="86" t="s">
        <v>26</v>
      </c>
      <c r="F9" s="86" t="s">
        <v>26</v>
      </c>
      <c r="G9" s="86" t="s">
        <v>26</v>
      </c>
      <c r="H9" s="86" t="s">
        <v>26</v>
      </c>
      <c r="I9" s="87" t="s">
        <v>26</v>
      </c>
    </row>
    <row r="10" spans="1:16" x14ac:dyDescent="0.3">
      <c r="A10" s="49" t="s">
        <v>287</v>
      </c>
      <c r="B10" s="89" t="s">
        <v>31</v>
      </c>
      <c r="C10" s="113">
        <f>'ESTIMATIVA VOLUMES'!G4</f>
        <v>1200</v>
      </c>
      <c r="D10" s="90">
        <v>2297.56</v>
      </c>
      <c r="E10" s="90">
        <v>2084.54</v>
      </c>
      <c r="F10" s="90">
        <v>2176.75</v>
      </c>
      <c r="G10" s="125">
        <v>2175.9299999999998</v>
      </c>
      <c r="H10" s="125"/>
      <c r="I10" s="115">
        <f>AVERAGE(D10:H10)</f>
        <v>2183.6950000000002</v>
      </c>
      <c r="P10" s="1" t="s">
        <v>48</v>
      </c>
    </row>
    <row r="11" spans="1:16" ht="14.5" thickBot="1" x14ac:dyDescent="0.35">
      <c r="A11" s="49" t="s">
        <v>288</v>
      </c>
      <c r="B11" s="3" t="s">
        <v>59</v>
      </c>
      <c r="C11" s="34">
        <f>'ESTIMATIVA VOLUMES'!G5</f>
        <v>1200</v>
      </c>
      <c r="D11" s="19"/>
      <c r="E11" s="19"/>
      <c r="F11" s="19"/>
      <c r="G11" s="116"/>
      <c r="H11" s="19">
        <v>627.86</v>
      </c>
      <c r="I11" s="38">
        <f>AVERAGE(D11:H11)</f>
        <v>627.86</v>
      </c>
      <c r="P11" s="1" t="s">
        <v>257</v>
      </c>
    </row>
    <row r="12" spans="1:16" ht="14.5" thickBot="1" x14ac:dyDescent="0.35">
      <c r="H12" s="26"/>
    </row>
    <row r="13" spans="1:16" ht="15.5" thickBot="1" x14ac:dyDescent="0.35">
      <c r="A13" s="23" t="s">
        <v>6</v>
      </c>
      <c r="B13" s="24"/>
      <c r="C13" s="24"/>
      <c r="D13" s="24"/>
      <c r="E13" s="24"/>
      <c r="F13" s="24"/>
      <c r="G13" s="24"/>
      <c r="H13" s="25"/>
      <c r="O13" s="1" t="s">
        <v>258</v>
      </c>
    </row>
    <row r="14" spans="1:16" ht="15.5" thickBot="1" x14ac:dyDescent="0.35">
      <c r="A14" s="117"/>
      <c r="B14" s="118"/>
      <c r="C14" s="118"/>
      <c r="D14" s="118" t="s">
        <v>45</v>
      </c>
      <c r="E14" s="118" t="s">
        <v>44</v>
      </c>
      <c r="F14" s="118" t="s">
        <v>57</v>
      </c>
      <c r="G14" s="118" t="s">
        <v>52</v>
      </c>
      <c r="H14" s="44" t="s">
        <v>54</v>
      </c>
    </row>
    <row r="15" spans="1:16" ht="14.5" thickBot="1" x14ac:dyDescent="0.35">
      <c r="A15" s="122" t="s">
        <v>23</v>
      </c>
      <c r="B15" s="123" t="s">
        <v>24</v>
      </c>
      <c r="C15" s="123" t="s">
        <v>25</v>
      </c>
      <c r="D15" s="123" t="s">
        <v>26</v>
      </c>
      <c r="E15" s="123" t="s">
        <v>26</v>
      </c>
      <c r="F15" s="123" t="s">
        <v>26</v>
      </c>
      <c r="G15" s="123" t="s">
        <v>26</v>
      </c>
      <c r="H15" s="124" t="s">
        <v>26</v>
      </c>
      <c r="O15" s="1" t="s">
        <v>47</v>
      </c>
    </row>
    <row r="16" spans="1:16" ht="14.5" thickBot="1" x14ac:dyDescent="0.35">
      <c r="A16" s="126" t="s">
        <v>6</v>
      </c>
      <c r="B16" s="119" t="s">
        <v>32</v>
      </c>
      <c r="C16" s="120">
        <f>'ESTIMATIVA VOLUMES'!G6</f>
        <v>500</v>
      </c>
      <c r="D16" s="121">
        <v>478.32</v>
      </c>
      <c r="E16" s="121">
        <v>625.71</v>
      </c>
      <c r="F16" s="121">
        <v>754.36</v>
      </c>
      <c r="G16" s="121">
        <v>747.45</v>
      </c>
      <c r="H16" s="46">
        <f>AVERAGE(D16:G16)</f>
        <v>651.46</v>
      </c>
      <c r="O16" s="1" t="s">
        <v>55</v>
      </c>
    </row>
    <row r="17" spans="1:15" ht="14.5" thickBot="1" x14ac:dyDescent="0.35">
      <c r="H17" s="35"/>
    </row>
    <row r="18" spans="1:15" ht="15.5" thickBot="1" x14ac:dyDescent="0.35">
      <c r="A18" s="23" t="s">
        <v>10</v>
      </c>
      <c r="B18" s="24"/>
      <c r="C18" s="24"/>
      <c r="D18" s="24"/>
      <c r="E18" s="24"/>
      <c r="F18" s="24"/>
      <c r="G18" s="24"/>
      <c r="H18" s="25"/>
    </row>
    <row r="19" spans="1:15" ht="15" x14ac:dyDescent="0.3">
      <c r="A19" s="39"/>
      <c r="B19" s="40"/>
      <c r="C19" s="40"/>
      <c r="D19" s="40" t="s">
        <v>44</v>
      </c>
      <c r="E19" s="40"/>
      <c r="F19" s="40"/>
      <c r="G19" s="40"/>
      <c r="H19" s="41" t="s">
        <v>54</v>
      </c>
    </row>
    <row r="20" spans="1:15" x14ac:dyDescent="0.3">
      <c r="A20" s="42" t="s">
        <v>23</v>
      </c>
      <c r="B20" s="27" t="s">
        <v>24</v>
      </c>
      <c r="C20" s="27" t="s">
        <v>25</v>
      </c>
      <c r="D20" s="27" t="s">
        <v>26</v>
      </c>
      <c r="E20" s="27" t="s">
        <v>26</v>
      </c>
      <c r="F20" s="27" t="s">
        <v>26</v>
      </c>
      <c r="G20" s="27" t="s">
        <v>26</v>
      </c>
      <c r="H20" s="43" t="s">
        <v>26</v>
      </c>
    </row>
    <row r="21" spans="1:15" ht="42.5" thickBot="1" x14ac:dyDescent="0.35">
      <c r="A21" s="4" t="s">
        <v>43</v>
      </c>
      <c r="B21" s="3" t="s">
        <v>61</v>
      </c>
      <c r="C21" s="3">
        <f>'ESTIMATIVA VOLUMES'!G7</f>
        <v>2400</v>
      </c>
      <c r="D21" s="19">
        <v>1.5</v>
      </c>
      <c r="E21" s="19"/>
      <c r="F21" s="19"/>
      <c r="G21" s="19"/>
      <c r="H21" s="38">
        <f>AVERAGE(D21:G21)</f>
        <v>1.5</v>
      </c>
      <c r="O21" s="1" t="s">
        <v>49</v>
      </c>
    </row>
    <row r="22" spans="1:15" ht="14.5" thickBot="1" x14ac:dyDescent="0.35"/>
    <row r="23" spans="1:15" ht="15.5" thickBot="1" x14ac:dyDescent="0.35">
      <c r="A23" s="23" t="s">
        <v>13</v>
      </c>
      <c r="B23" s="24"/>
      <c r="C23" s="24"/>
      <c r="D23" s="24"/>
      <c r="E23" s="24"/>
      <c r="F23" s="24"/>
      <c r="G23" s="24"/>
      <c r="H23" s="13"/>
      <c r="I23" s="13"/>
      <c r="J23" s="24"/>
      <c r="K23" s="24"/>
      <c r="L23" s="24"/>
      <c r="M23" s="24"/>
      <c r="N23" s="24"/>
    </row>
    <row r="24" spans="1:15" ht="15.5" thickBot="1" x14ac:dyDescent="0.35">
      <c r="A24" s="29"/>
      <c r="B24" s="30"/>
      <c r="C24" s="30"/>
      <c r="D24" s="31" t="s">
        <v>46</v>
      </c>
      <c r="E24" s="31" t="s">
        <v>44</v>
      </c>
      <c r="F24" s="31" t="s">
        <v>52</v>
      </c>
      <c r="G24" s="31" t="s">
        <v>53</v>
      </c>
      <c r="H24" s="31" t="s">
        <v>45</v>
      </c>
      <c r="I24" s="31" t="s">
        <v>230</v>
      </c>
      <c r="J24" s="31" t="s">
        <v>255</v>
      </c>
      <c r="K24" s="31" t="s">
        <v>371</v>
      </c>
      <c r="L24" s="31" t="s">
        <v>372</v>
      </c>
      <c r="M24" s="31"/>
      <c r="N24" s="44" t="s">
        <v>54</v>
      </c>
    </row>
    <row r="25" spans="1:15" ht="14.5" thickBot="1" x14ac:dyDescent="0.35">
      <c r="A25" s="127" t="s">
        <v>23</v>
      </c>
      <c r="B25" s="85" t="s">
        <v>24</v>
      </c>
      <c r="C25" s="86" t="s">
        <v>25</v>
      </c>
      <c r="D25" s="86" t="s">
        <v>26</v>
      </c>
      <c r="E25" s="86" t="s">
        <v>26</v>
      </c>
      <c r="F25" s="86" t="s">
        <v>26</v>
      </c>
      <c r="G25" s="86" t="s">
        <v>26</v>
      </c>
      <c r="H25" s="86" t="s">
        <v>26</v>
      </c>
      <c r="I25" s="86" t="s">
        <v>26</v>
      </c>
      <c r="J25" s="86" t="s">
        <v>26</v>
      </c>
      <c r="K25" s="86" t="s">
        <v>26</v>
      </c>
      <c r="L25" s="86" t="s">
        <v>26</v>
      </c>
      <c r="M25" s="86" t="s">
        <v>26</v>
      </c>
      <c r="N25" s="87" t="s">
        <v>26</v>
      </c>
    </row>
    <row r="26" spans="1:15" x14ac:dyDescent="0.3">
      <c r="A26" s="88" t="s">
        <v>40</v>
      </c>
      <c r="B26" s="128" t="s">
        <v>69</v>
      </c>
      <c r="C26" s="131">
        <f>'ESTIMATIVA VOLUMES'!G8</f>
        <v>12</v>
      </c>
      <c r="D26" s="90">
        <v>27240</v>
      </c>
      <c r="E26" s="90">
        <v>95137.32</v>
      </c>
      <c r="F26" s="90">
        <v>33850.65</v>
      </c>
      <c r="G26" s="90">
        <v>30000</v>
      </c>
      <c r="H26" s="91"/>
      <c r="I26" s="91"/>
      <c r="J26" s="114">
        <v>30077.91</v>
      </c>
      <c r="K26" s="114"/>
      <c r="L26" s="201"/>
      <c r="M26" s="114"/>
      <c r="N26" s="207">
        <f t="shared" ref="N26:N29" si="0">AVERAGE(D26:M26)</f>
        <v>43261.175999999999</v>
      </c>
    </row>
    <row r="27" spans="1:15" ht="14" customHeight="1" x14ac:dyDescent="0.3">
      <c r="A27" s="47" t="s">
        <v>60</v>
      </c>
      <c r="B27" s="5" t="s">
        <v>14</v>
      </c>
      <c r="C27" s="130">
        <f>'ESTIMATIVA VOLUMES'!G9</f>
        <v>160</v>
      </c>
      <c r="D27" s="18">
        <v>90.02</v>
      </c>
      <c r="E27" s="18"/>
      <c r="F27" s="18"/>
      <c r="G27" s="18">
        <v>43.38</v>
      </c>
      <c r="H27" s="83"/>
      <c r="I27" s="83"/>
      <c r="J27" s="83">
        <v>43.23</v>
      </c>
      <c r="K27" s="83"/>
      <c r="L27" s="202"/>
      <c r="M27" s="83"/>
      <c r="N27" s="92">
        <f t="shared" si="0"/>
        <v>58.876666666666665</v>
      </c>
    </row>
    <row r="28" spans="1:15" x14ac:dyDescent="0.3">
      <c r="A28" s="47" t="s">
        <v>39</v>
      </c>
      <c r="B28" s="5" t="s">
        <v>14</v>
      </c>
      <c r="C28" s="130">
        <f>'ESTIMATIVA VOLUMES'!G10</f>
        <v>42</v>
      </c>
      <c r="D28" s="18">
        <v>115.28</v>
      </c>
      <c r="E28" s="18">
        <v>70.849999999999994</v>
      </c>
      <c r="F28" s="18"/>
      <c r="G28" s="18">
        <v>71.09</v>
      </c>
      <c r="H28" s="83"/>
      <c r="I28" s="83"/>
      <c r="J28" s="83">
        <v>70.849999999999994</v>
      </c>
      <c r="K28" s="83"/>
      <c r="L28" s="202"/>
      <c r="M28" s="83"/>
      <c r="N28" s="92">
        <f t="shared" si="0"/>
        <v>82.017500000000013</v>
      </c>
    </row>
    <row r="29" spans="1:15" x14ac:dyDescent="0.3">
      <c r="A29" s="47" t="s">
        <v>71</v>
      </c>
      <c r="B29" s="5" t="s">
        <v>259</v>
      </c>
      <c r="C29" s="130">
        <f>'ESTIMATIVA VOLUMES'!G11</f>
        <v>496.08</v>
      </c>
      <c r="D29" s="18"/>
      <c r="E29" s="18">
        <v>627.86</v>
      </c>
      <c r="F29" s="18"/>
      <c r="G29" s="18"/>
      <c r="H29" s="83"/>
      <c r="I29" s="83"/>
      <c r="J29" s="83">
        <v>627.86</v>
      </c>
      <c r="K29" s="83"/>
      <c r="L29" s="202"/>
      <c r="M29" s="83"/>
      <c r="N29" s="92">
        <f t="shared" si="0"/>
        <v>627.86</v>
      </c>
    </row>
    <row r="30" spans="1:15" ht="28" x14ac:dyDescent="0.3">
      <c r="A30" s="47" t="s">
        <v>136</v>
      </c>
      <c r="B30" s="5" t="s">
        <v>229</v>
      </c>
      <c r="C30" s="130">
        <f>'ESTIMATIVA VOLUMES'!G12</f>
        <v>240</v>
      </c>
      <c r="D30" s="18"/>
      <c r="E30" s="18"/>
      <c r="F30" s="18"/>
      <c r="G30" s="18">
        <v>441.81</v>
      </c>
      <c r="H30" s="83"/>
      <c r="I30" s="18">
        <v>618.53</v>
      </c>
      <c r="J30" s="18"/>
      <c r="K30" s="18"/>
      <c r="L30" s="102"/>
      <c r="M30" s="18"/>
      <c r="N30" s="92">
        <f>AVERAGE(D30:M30)</f>
        <v>530.16999999999996</v>
      </c>
    </row>
    <row r="31" spans="1:15" x14ac:dyDescent="0.3">
      <c r="A31" s="199" t="s">
        <v>41</v>
      </c>
      <c r="B31" s="5" t="s">
        <v>70</v>
      </c>
      <c r="C31" s="130">
        <f>'ESTIMATIVA VOLUMES'!G13</f>
        <v>12</v>
      </c>
      <c r="D31" s="68"/>
      <c r="E31" s="68"/>
      <c r="F31" s="68"/>
      <c r="G31" s="68"/>
      <c r="H31" s="83"/>
      <c r="I31" s="83"/>
      <c r="J31" s="83"/>
      <c r="K31" s="68"/>
      <c r="L31" s="203"/>
      <c r="M31" s="68">
        <v>1667</v>
      </c>
      <c r="N31" s="92">
        <f t="shared" ref="N31:N34" si="1">AVERAGE(D31:M31)</f>
        <v>1667</v>
      </c>
    </row>
    <row r="32" spans="1:15" ht="28" x14ac:dyDescent="0.3">
      <c r="A32" s="199" t="s">
        <v>220</v>
      </c>
      <c r="B32" s="5" t="s">
        <v>218</v>
      </c>
      <c r="C32" s="130">
        <f>'ESTIMATIVA VOLUMES'!G14</f>
        <v>1500</v>
      </c>
      <c r="D32" s="68"/>
      <c r="E32" s="133"/>
      <c r="F32" s="68"/>
      <c r="G32" s="68"/>
      <c r="H32" s="133"/>
      <c r="I32" s="83"/>
      <c r="J32" s="83"/>
      <c r="K32" s="133">
        <v>1.63</v>
      </c>
      <c r="L32" s="204"/>
      <c r="M32" s="133"/>
      <c r="N32" s="92">
        <f t="shared" si="1"/>
        <v>1.63</v>
      </c>
    </row>
    <row r="33" spans="1:14" ht="28" x14ac:dyDescent="0.3">
      <c r="A33" s="199" t="s">
        <v>222</v>
      </c>
      <c r="B33" s="5" t="s">
        <v>218</v>
      </c>
      <c r="C33" s="130">
        <f>'ESTIMATIVA VOLUMES'!G15</f>
        <v>16666.666700000002</v>
      </c>
      <c r="D33" s="68"/>
      <c r="E33" s="133"/>
      <c r="F33" s="68"/>
      <c r="G33" s="68"/>
      <c r="H33" s="133"/>
      <c r="I33" s="83"/>
      <c r="J33" s="83"/>
      <c r="K33" s="133">
        <v>1.39</v>
      </c>
      <c r="L33" s="204"/>
      <c r="M33" s="133"/>
      <c r="N33" s="92">
        <f t="shared" si="1"/>
        <v>1.39</v>
      </c>
    </row>
    <row r="34" spans="1:14" ht="28.5" thickBot="1" x14ac:dyDescent="0.35">
      <c r="A34" s="200" t="s">
        <v>199</v>
      </c>
      <c r="B34" s="129" t="s">
        <v>207</v>
      </c>
      <c r="C34" s="132">
        <f>'ESTIMATIVA VOLUMES'!G16</f>
        <v>16666.666700000002</v>
      </c>
      <c r="D34" s="134"/>
      <c r="E34" s="135"/>
      <c r="F34" s="134"/>
      <c r="G34" s="134"/>
      <c r="H34" s="135"/>
      <c r="I34" s="136"/>
      <c r="J34" s="136"/>
      <c r="K34" s="135"/>
      <c r="L34" s="205">
        <v>2.89</v>
      </c>
      <c r="M34" s="135"/>
      <c r="N34" s="208">
        <f t="shared" si="1"/>
        <v>2.89</v>
      </c>
    </row>
    <row r="35" spans="1:14" ht="14.5" thickBot="1" x14ac:dyDescent="0.35"/>
    <row r="36" spans="1:14" ht="15.5" thickBot="1" x14ac:dyDescent="0.35">
      <c r="A36" s="23" t="s">
        <v>291</v>
      </c>
      <c r="B36" s="24"/>
      <c r="C36" s="24"/>
      <c r="D36" s="24"/>
      <c r="E36" s="24"/>
      <c r="F36" s="24"/>
      <c r="G36" s="25"/>
    </row>
    <row r="37" spans="1:14" ht="15.5" thickBot="1" x14ac:dyDescent="0.35">
      <c r="A37" s="117"/>
      <c r="B37" s="118"/>
      <c r="C37" s="118"/>
      <c r="D37" s="118" t="s">
        <v>294</v>
      </c>
      <c r="E37" s="118" t="s">
        <v>300</v>
      </c>
      <c r="F37" s="31" t="s">
        <v>52</v>
      </c>
      <c r="G37" s="44" t="s">
        <v>54</v>
      </c>
    </row>
    <row r="38" spans="1:14" ht="14.5" thickBot="1" x14ac:dyDescent="0.35">
      <c r="A38" s="85" t="s">
        <v>23</v>
      </c>
      <c r="B38" s="86" t="s">
        <v>24</v>
      </c>
      <c r="C38" s="86" t="s">
        <v>25</v>
      </c>
      <c r="D38" s="86" t="s">
        <v>26</v>
      </c>
      <c r="E38" s="86" t="s">
        <v>26</v>
      </c>
      <c r="F38" s="86" t="s">
        <v>26</v>
      </c>
      <c r="G38" s="87" t="s">
        <v>26</v>
      </c>
    </row>
    <row r="39" spans="1:14" x14ac:dyDescent="0.3">
      <c r="A39" s="88" t="s">
        <v>295</v>
      </c>
      <c r="B39" s="128" t="s">
        <v>296</v>
      </c>
      <c r="C39" s="113">
        <f>'ESTIMATIVA VOLUMES'!G17</f>
        <v>24</v>
      </c>
      <c r="D39" s="90">
        <v>9950</v>
      </c>
      <c r="E39" s="90">
        <v>9950</v>
      </c>
      <c r="F39" s="10"/>
      <c r="G39" s="115">
        <f>AVERAGE(D39:F39)</f>
        <v>9950</v>
      </c>
    </row>
    <row r="40" spans="1:14" x14ac:dyDescent="0.3">
      <c r="A40" s="47" t="s">
        <v>359</v>
      </c>
      <c r="B40" s="5" t="s">
        <v>293</v>
      </c>
      <c r="C40" s="20">
        <f>'ESTIMATIVA VOLUMES'!G18</f>
        <v>24</v>
      </c>
      <c r="D40" s="18">
        <v>21000</v>
      </c>
      <c r="E40" s="18"/>
      <c r="F40" s="18"/>
      <c r="G40" s="148">
        <f>AVERAGE(D40:F40)</f>
        <v>21000</v>
      </c>
    </row>
    <row r="41" spans="1:14" x14ac:dyDescent="0.3">
      <c r="A41" s="47" t="s">
        <v>355</v>
      </c>
      <c r="B41" s="139" t="s">
        <v>354</v>
      </c>
      <c r="C41" s="20">
        <f>'ESTIMATIVA VOLUMES'!G19</f>
        <v>100</v>
      </c>
      <c r="D41" s="83"/>
      <c r="E41" s="83"/>
      <c r="F41" s="83">
        <v>71.459999999999994</v>
      </c>
      <c r="G41" s="148">
        <f>AVERAGE(D41:F41)</f>
        <v>71.459999999999994</v>
      </c>
    </row>
    <row r="42" spans="1:14" x14ac:dyDescent="0.3">
      <c r="A42" s="47" t="s">
        <v>356</v>
      </c>
      <c r="B42" s="139" t="s">
        <v>354</v>
      </c>
      <c r="C42" s="20">
        <f>'ESTIMATIVA VOLUMES'!G20</f>
        <v>146</v>
      </c>
      <c r="D42" s="18"/>
      <c r="E42" s="18"/>
      <c r="F42" s="18">
        <v>39.46</v>
      </c>
      <c r="G42" s="148">
        <f>AVERAGE(D42:F42)</f>
        <v>39.46</v>
      </c>
    </row>
    <row r="43" spans="1:14" ht="14.5" thickBot="1" x14ac:dyDescent="0.35">
      <c r="A43" s="149" t="s">
        <v>357</v>
      </c>
      <c r="B43" s="150" t="s">
        <v>354</v>
      </c>
      <c r="C43" s="34">
        <f>'ESTIMATIVA VOLUMES'!G21</f>
        <v>1</v>
      </c>
      <c r="D43" s="136"/>
      <c r="E43" s="136"/>
      <c r="F43" s="136">
        <v>1337.64</v>
      </c>
      <c r="G43" s="38">
        <f>AVERAGE(D43:F43)</f>
        <v>1337.64</v>
      </c>
    </row>
  </sheetData>
  <mergeCells count="7">
    <mergeCell ref="G4:G5"/>
    <mergeCell ref="H4:H5"/>
    <mergeCell ref="A4:A5"/>
    <mergeCell ref="E4:E5"/>
    <mergeCell ref="D4:D5"/>
    <mergeCell ref="C4:C5"/>
    <mergeCell ref="F4:F5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A8122-1F4B-4CAB-9CCE-D0167FD0C2B9}">
  <dimension ref="A1:K54"/>
  <sheetViews>
    <sheetView topLeftCell="A36" zoomScale="85" zoomScaleNormal="85" workbookViewId="0">
      <selection activeCell="E40" sqref="E40"/>
    </sheetView>
  </sheetViews>
  <sheetFormatPr defaultColWidth="58" defaultRowHeight="14" x14ac:dyDescent="0.3"/>
  <cols>
    <col min="1" max="1" width="56" style="1" customWidth="1"/>
    <col min="2" max="2" width="23.6328125" style="1" customWidth="1"/>
    <col min="3" max="3" width="13.81640625" style="1" bestFit="1" customWidth="1"/>
    <col min="4" max="4" width="13.6328125" style="1" bestFit="1" customWidth="1"/>
    <col min="5" max="5" width="14.453125" style="1" bestFit="1" customWidth="1"/>
    <col min="6" max="8" width="13.26953125" style="1" bestFit="1" customWidth="1"/>
    <col min="9" max="9" width="13.7265625" style="1" bestFit="1" customWidth="1"/>
    <col min="10" max="10" width="21.90625" style="1" customWidth="1"/>
    <col min="11" max="11" width="10.08984375" style="1" bestFit="1" customWidth="1"/>
    <col min="12" max="12" width="22.54296875" style="1" customWidth="1"/>
    <col min="13" max="16384" width="58" style="1"/>
  </cols>
  <sheetData>
    <row r="1" spans="1:11" ht="16" thickBot="1" x14ac:dyDescent="0.4">
      <c r="A1" s="170" t="s">
        <v>27</v>
      </c>
      <c r="B1" s="171"/>
      <c r="C1" s="171"/>
      <c r="D1" s="72">
        <f>7/12</f>
        <v>0.58333333333333337</v>
      </c>
      <c r="E1" s="93">
        <v>1</v>
      </c>
      <c r="F1" s="93">
        <v>1.5</v>
      </c>
      <c r="G1" s="93">
        <v>3.5</v>
      </c>
      <c r="H1" s="93">
        <v>5.5</v>
      </c>
      <c r="I1" s="93">
        <v>7.5</v>
      </c>
      <c r="J1" s="14"/>
      <c r="K1" s="71">
        <v>1.0117</v>
      </c>
    </row>
    <row r="2" spans="1:11" ht="28" x14ac:dyDescent="0.3">
      <c r="A2" s="9" t="s">
        <v>23</v>
      </c>
      <c r="B2" s="10" t="s">
        <v>24</v>
      </c>
      <c r="C2" s="10" t="s">
        <v>26</v>
      </c>
      <c r="D2" s="10" t="s">
        <v>25</v>
      </c>
      <c r="E2" s="10" t="s">
        <v>35</v>
      </c>
      <c r="F2" s="10" t="s">
        <v>36</v>
      </c>
      <c r="G2" s="10" t="s">
        <v>110</v>
      </c>
      <c r="H2" s="10" t="s">
        <v>111</v>
      </c>
      <c r="I2" s="10" t="s">
        <v>155</v>
      </c>
      <c r="J2" s="11" t="s">
        <v>37</v>
      </c>
    </row>
    <row r="3" spans="1:11" x14ac:dyDescent="0.3">
      <c r="A3" s="179" t="s">
        <v>28</v>
      </c>
      <c r="B3" s="2" t="s">
        <v>29</v>
      </c>
      <c r="C3" s="36">
        <f>0.6*('MAPA-PRECOS (TCO)'!H4)</f>
        <v>95353.081500000015</v>
      </c>
      <c r="D3" s="7">
        <f>'ESTIMATIVA VOLUMES'!G2</f>
        <v>12</v>
      </c>
      <c r="E3" s="36">
        <f>(C3*D3) * D1</f>
        <v>667471.57050000015</v>
      </c>
      <c r="F3" s="36">
        <f>(C3*$K$1)*12</f>
        <v>1157624.5506426003</v>
      </c>
      <c r="G3" s="36">
        <f>C3*($K$1^2)*12</f>
        <v>1171168.7578851187</v>
      </c>
      <c r="H3" s="36">
        <f>C3*($K$1^3)*12</f>
        <v>1184871.4323523745</v>
      </c>
      <c r="I3" s="36">
        <f>C3*($K$1^4)*12</f>
        <v>1198734.4281108975</v>
      </c>
      <c r="J3" s="45"/>
      <c r="K3" s="48"/>
    </row>
    <row r="4" spans="1:11" ht="14.5" thickBot="1" x14ac:dyDescent="0.35">
      <c r="A4" s="180"/>
      <c r="B4" s="2" t="s">
        <v>30</v>
      </c>
      <c r="C4" s="37">
        <f>('MAPA-PRECOS (TCO)'!H4 - C3)/8</f>
        <v>7946.0901250000006</v>
      </c>
      <c r="D4" s="209">
        <f>'ESTIMATIVA VOLUMES'!G3</f>
        <v>96</v>
      </c>
      <c r="E4" s="36">
        <f>C4*(E1*7)</f>
        <v>55622.630875000003</v>
      </c>
      <c r="F4" s="36">
        <f>(C4*$K$1) * (F1*12)</f>
        <v>144703.06883032501</v>
      </c>
      <c r="G4" s="36">
        <f>C4*($K$1^2)* (G1*12)</f>
        <v>341590.88771649293</v>
      </c>
      <c r="H4" s="36">
        <f>C4*($K$1^3) * (H1*12)</f>
        <v>543066.07316150505</v>
      </c>
      <c r="I4" s="36">
        <f>C4*($K$1^4) * (I1*12)</f>
        <v>749209.01756931096</v>
      </c>
      <c r="J4" s="46"/>
      <c r="K4" s="48"/>
    </row>
    <row r="5" spans="1:11" ht="15" customHeight="1" thickBot="1" x14ac:dyDescent="0.35">
      <c r="A5" s="172" t="s">
        <v>22</v>
      </c>
      <c r="B5" s="173"/>
      <c r="C5" s="173"/>
      <c r="D5" s="174"/>
      <c r="E5" s="28">
        <f>SUM(E3:E4)</f>
        <v>723094.20137500018</v>
      </c>
      <c r="F5" s="28">
        <f>SUM(F3:F4)</f>
        <v>1302327.6194729253</v>
      </c>
      <c r="G5" s="28">
        <f>SUM(G3:G4)</f>
        <v>1512759.6456016116</v>
      </c>
      <c r="H5" s="28">
        <f t="shared" ref="H5:I5" si="0">SUM(H3:H4)</f>
        <v>1727937.5055138795</v>
      </c>
      <c r="I5" s="28">
        <f t="shared" si="0"/>
        <v>1947943.4456802085</v>
      </c>
      <c r="J5" s="17">
        <f>SUM(J3:J4)</f>
        <v>0</v>
      </c>
    </row>
    <row r="6" spans="1:11" ht="14.5" thickBot="1" x14ac:dyDescent="0.35"/>
    <row r="7" spans="1:11" ht="15.5" thickBot="1" x14ac:dyDescent="0.35">
      <c r="A7" s="170" t="s">
        <v>3</v>
      </c>
      <c r="B7" s="171"/>
      <c r="C7" s="171"/>
      <c r="D7" s="171"/>
      <c r="E7" s="171"/>
      <c r="F7" s="171"/>
      <c r="G7" s="171"/>
      <c r="H7" s="171"/>
      <c r="I7" s="171"/>
      <c r="J7" s="14"/>
    </row>
    <row r="8" spans="1:11" ht="15.5" thickBot="1" x14ac:dyDescent="0.35">
      <c r="A8" s="32"/>
      <c r="B8" s="31"/>
      <c r="C8" s="31"/>
      <c r="D8" s="31"/>
      <c r="E8" s="31"/>
      <c r="F8" s="31"/>
      <c r="G8" s="31"/>
      <c r="H8" s="31"/>
      <c r="I8" s="31"/>
      <c r="J8" s="33"/>
    </row>
    <row r="9" spans="1:11" ht="28" x14ac:dyDescent="0.3">
      <c r="A9" s="9" t="s">
        <v>23</v>
      </c>
      <c r="B9" s="10" t="s">
        <v>24</v>
      </c>
      <c r="C9" s="10" t="s">
        <v>26</v>
      </c>
      <c r="D9" s="10" t="s">
        <v>25</v>
      </c>
      <c r="E9" s="10" t="s">
        <v>35</v>
      </c>
      <c r="F9" s="10" t="s">
        <v>36</v>
      </c>
      <c r="G9" s="10" t="s">
        <v>110</v>
      </c>
      <c r="H9" s="10" t="s">
        <v>111</v>
      </c>
      <c r="I9" s="10" t="s">
        <v>155</v>
      </c>
      <c r="J9" s="11"/>
    </row>
    <row r="10" spans="1:11" x14ac:dyDescent="0.3">
      <c r="A10" s="49" t="s">
        <v>287</v>
      </c>
      <c r="B10" s="2" t="s">
        <v>31</v>
      </c>
      <c r="C10" s="18">
        <f>'MAPA-PRECOS (TCO)'!I10</f>
        <v>2183.6950000000002</v>
      </c>
      <c r="D10" s="20">
        <f>'ESTIMATIVA VOLUMES'!G4</f>
        <v>1200</v>
      </c>
      <c r="E10" s="18">
        <f>C10*D10*$D$1</f>
        <v>1528586.5</v>
      </c>
      <c r="F10" s="36">
        <f>(C10*$K$1)*D10</f>
        <v>2651093.0778000006</v>
      </c>
      <c r="G10" s="36">
        <f>C10*($K$1^2)*D10</f>
        <v>2682110.8668102608</v>
      </c>
      <c r="H10" s="36">
        <f>C10*($K$1^3)*D10</f>
        <v>2713491.5639519403</v>
      </c>
      <c r="I10" s="36">
        <f>C10*($K$1^4)*D10</f>
        <v>2745239.4152501784</v>
      </c>
      <c r="J10" s="16"/>
    </row>
    <row r="11" spans="1:11" ht="14.5" thickBot="1" x14ac:dyDescent="0.35">
      <c r="A11" s="49" t="s">
        <v>288</v>
      </c>
      <c r="B11" s="2" t="s">
        <v>59</v>
      </c>
      <c r="C11" s="18">
        <f>'MAPA-PRECOS (TCO)'!I11</f>
        <v>627.86</v>
      </c>
      <c r="D11" s="20">
        <f>'ESTIMATIVA VOLUMES'!G5</f>
        <v>1200</v>
      </c>
      <c r="E11" s="18">
        <f>C11*D11*$D$1</f>
        <v>439502</v>
      </c>
      <c r="F11" s="36">
        <f>(C11*$K$1)*D11</f>
        <v>762247.1544</v>
      </c>
      <c r="G11" s="36">
        <f>C11*($K$1^2)*D11</f>
        <v>771165.44610648009</v>
      </c>
      <c r="H11" s="36">
        <f>C11*($K$1^3)*D11</f>
        <v>780188.08182592585</v>
      </c>
      <c r="I11" s="36">
        <f>C11*($K$1^4)*D11</f>
        <v>789316.2823832893</v>
      </c>
      <c r="J11" s="108"/>
    </row>
    <row r="12" spans="1:11" ht="14.5" thickBot="1" x14ac:dyDescent="0.35">
      <c r="A12" s="172" t="s">
        <v>22</v>
      </c>
      <c r="B12" s="173"/>
      <c r="C12" s="173"/>
      <c r="D12" s="174"/>
      <c r="E12" s="28">
        <f>SUM(E10:E11)</f>
        <v>1968088.5</v>
      </c>
      <c r="F12" s="28">
        <f t="shared" ref="F12:I12" si="1">SUM(F10:F11)</f>
        <v>3413340.2322000004</v>
      </c>
      <c r="G12" s="28">
        <f t="shared" si="1"/>
        <v>3453276.3129167408</v>
      </c>
      <c r="H12" s="28">
        <f t="shared" si="1"/>
        <v>3493679.6457778662</v>
      </c>
      <c r="I12" s="28">
        <f t="shared" si="1"/>
        <v>3534555.6976334676</v>
      </c>
      <c r="J12" s="17">
        <f t="shared" ref="J12" si="2">SUM(J10:J10)</f>
        <v>0</v>
      </c>
    </row>
    <row r="13" spans="1:11" ht="14.5" thickBot="1" x14ac:dyDescent="0.35"/>
    <row r="14" spans="1:11" ht="15.5" thickBot="1" x14ac:dyDescent="0.35">
      <c r="A14" s="170" t="s">
        <v>6</v>
      </c>
      <c r="B14" s="171"/>
      <c r="C14" s="171"/>
      <c r="D14" s="171"/>
      <c r="E14" s="171"/>
      <c r="F14" s="171"/>
      <c r="G14" s="171"/>
      <c r="H14" s="171"/>
      <c r="I14" s="171"/>
      <c r="J14" s="14"/>
    </row>
    <row r="15" spans="1:11" ht="28" x14ac:dyDescent="0.3">
      <c r="A15" s="9" t="s">
        <v>23</v>
      </c>
      <c r="B15" s="10" t="s">
        <v>24</v>
      </c>
      <c r="C15" s="10" t="s">
        <v>26</v>
      </c>
      <c r="D15" s="10" t="s">
        <v>25</v>
      </c>
      <c r="E15" s="10" t="s">
        <v>35</v>
      </c>
      <c r="F15" s="10" t="s">
        <v>36</v>
      </c>
      <c r="G15" s="10" t="s">
        <v>110</v>
      </c>
      <c r="H15" s="10" t="s">
        <v>111</v>
      </c>
      <c r="I15" s="10" t="s">
        <v>155</v>
      </c>
      <c r="J15" s="11"/>
    </row>
    <row r="16" spans="1:11" ht="14.5" thickBot="1" x14ac:dyDescent="0.35">
      <c r="A16" s="8" t="s">
        <v>6</v>
      </c>
      <c r="B16" s="2" t="s">
        <v>32</v>
      </c>
      <c r="C16" s="18">
        <f>'MAPA-PRECOS (TCO)'!H16</f>
        <v>651.46</v>
      </c>
      <c r="D16" s="20">
        <f>'ESTIMATIVA VOLUMES'!G6</f>
        <v>500</v>
      </c>
      <c r="E16" s="18">
        <f>C16*D16*$D$1</f>
        <v>190009.16666666669</v>
      </c>
      <c r="F16" s="36">
        <f>(C16*$K$1)*D16</f>
        <v>329541.04100000003</v>
      </c>
      <c r="G16" s="36">
        <f>C16*($K$1^2)*D16</f>
        <v>333396.67117970012</v>
      </c>
      <c r="H16" s="36">
        <f>C16*($K$1^3)*D16</f>
        <v>337297.41223250254</v>
      </c>
      <c r="I16" s="36">
        <f>C16*($K$1^4)*D16</f>
        <v>341243.79195562284</v>
      </c>
      <c r="J16" s="16"/>
    </row>
    <row r="17" spans="1:10" ht="14.5" thickBot="1" x14ac:dyDescent="0.35">
      <c r="A17" s="172" t="s">
        <v>22</v>
      </c>
      <c r="B17" s="173"/>
      <c r="C17" s="173"/>
      <c r="D17" s="174"/>
      <c r="E17" s="28">
        <f>SUM(E16:E16)</f>
        <v>190009.16666666669</v>
      </c>
      <c r="F17" s="28">
        <f t="shared" ref="F17:J17" si="3">SUM(F16:F16)</f>
        <v>329541.04100000003</v>
      </c>
      <c r="G17" s="28">
        <f t="shared" si="3"/>
        <v>333396.67117970012</v>
      </c>
      <c r="H17" s="28">
        <f t="shared" si="3"/>
        <v>337297.41223250254</v>
      </c>
      <c r="I17" s="28">
        <f t="shared" si="3"/>
        <v>341243.79195562284</v>
      </c>
      <c r="J17" s="17">
        <f t="shared" si="3"/>
        <v>0</v>
      </c>
    </row>
    <row r="18" spans="1:10" ht="14.5" thickBot="1" x14ac:dyDescent="0.35"/>
    <row r="19" spans="1:10" ht="15.5" thickBot="1" x14ac:dyDescent="0.35">
      <c r="A19" s="170" t="s">
        <v>10</v>
      </c>
      <c r="B19" s="171"/>
      <c r="C19" s="171"/>
      <c r="D19" s="171"/>
      <c r="E19" s="171"/>
      <c r="F19" s="171"/>
      <c r="G19" s="171"/>
      <c r="H19" s="171"/>
      <c r="I19" s="171"/>
      <c r="J19" s="14"/>
    </row>
    <row r="20" spans="1:10" ht="28" x14ac:dyDescent="0.3">
      <c r="A20" s="9" t="s">
        <v>23</v>
      </c>
      <c r="B20" s="10" t="s">
        <v>24</v>
      </c>
      <c r="C20" s="10" t="s">
        <v>26</v>
      </c>
      <c r="D20" s="10" t="s">
        <v>25</v>
      </c>
      <c r="E20" s="10" t="s">
        <v>35</v>
      </c>
      <c r="F20" s="10" t="s">
        <v>36</v>
      </c>
      <c r="G20" s="10" t="s">
        <v>110</v>
      </c>
      <c r="H20" s="10" t="s">
        <v>111</v>
      </c>
      <c r="I20" s="10" t="s">
        <v>155</v>
      </c>
      <c r="J20" s="11"/>
    </row>
    <row r="21" spans="1:10" ht="42.5" thickBot="1" x14ac:dyDescent="0.35">
      <c r="A21" s="8" t="s">
        <v>289</v>
      </c>
      <c r="B21" s="2" t="s">
        <v>42</v>
      </c>
      <c r="C21" s="18">
        <f>'MAPA-PRECOS (TCO)'!H21</f>
        <v>1.5</v>
      </c>
      <c r="D21" s="2">
        <f>'ESTIMATIVA VOLUMES'!G7</f>
        <v>2400</v>
      </c>
      <c r="E21" s="18">
        <f>C21*D21*D1</f>
        <v>2100</v>
      </c>
      <c r="F21" s="36">
        <f>(C21*$K$1)*D21</f>
        <v>3642.12</v>
      </c>
      <c r="G21" s="36">
        <f>C21*($K$1^2)*D21</f>
        <v>3684.7328040000007</v>
      </c>
      <c r="H21" s="36">
        <f>C21*($K$1^3)*D21</f>
        <v>3727.8441778068</v>
      </c>
      <c r="I21" s="36">
        <f>C21*($K$1^4)*D21</f>
        <v>3771.4599546871405</v>
      </c>
      <c r="J21" s="16"/>
    </row>
    <row r="22" spans="1:10" ht="14.5" thickBot="1" x14ac:dyDescent="0.35">
      <c r="A22" s="172" t="s">
        <v>22</v>
      </c>
      <c r="B22" s="173"/>
      <c r="C22" s="173"/>
      <c r="D22" s="174"/>
      <c r="E22" s="28">
        <f>SUM(E21:E21)</f>
        <v>2100</v>
      </c>
      <c r="F22" s="28">
        <f t="shared" ref="F22:J22" si="4">SUM(F21:F21)</f>
        <v>3642.12</v>
      </c>
      <c r="G22" s="28">
        <f t="shared" si="4"/>
        <v>3684.7328040000007</v>
      </c>
      <c r="H22" s="28">
        <f t="shared" si="4"/>
        <v>3727.8441778068</v>
      </c>
      <c r="I22" s="28">
        <f t="shared" si="4"/>
        <v>3771.4599546871405</v>
      </c>
      <c r="J22" s="17">
        <f t="shared" si="4"/>
        <v>0</v>
      </c>
    </row>
    <row r="23" spans="1:10" ht="14.5" thickBot="1" x14ac:dyDescent="0.35"/>
    <row r="24" spans="1:10" ht="15" x14ac:dyDescent="0.3">
      <c r="A24" s="181" t="s">
        <v>13</v>
      </c>
      <c r="B24" s="182"/>
      <c r="C24" s="182"/>
      <c r="D24" s="182"/>
      <c r="E24" s="182"/>
      <c r="F24" s="182"/>
      <c r="G24" s="182"/>
      <c r="H24" s="182"/>
      <c r="I24" s="182"/>
      <c r="J24" s="25"/>
    </row>
    <row r="25" spans="1:10" ht="28" x14ac:dyDescent="0.3">
      <c r="A25" s="27" t="s">
        <v>23</v>
      </c>
      <c r="B25" s="27" t="s">
        <v>24</v>
      </c>
      <c r="C25" s="27" t="s">
        <v>26</v>
      </c>
      <c r="D25" s="27" t="s">
        <v>25</v>
      </c>
      <c r="E25" s="27" t="s">
        <v>35</v>
      </c>
      <c r="F25" s="27" t="s">
        <v>36</v>
      </c>
      <c r="G25" s="27" t="s">
        <v>110</v>
      </c>
      <c r="H25" s="27" t="s">
        <v>111</v>
      </c>
      <c r="I25" s="27" t="s">
        <v>155</v>
      </c>
      <c r="J25" s="27"/>
    </row>
    <row r="26" spans="1:10" x14ac:dyDescent="0.3">
      <c r="A26" s="6" t="s">
        <v>171</v>
      </c>
      <c r="B26" s="5" t="s">
        <v>69</v>
      </c>
      <c r="C26" s="18">
        <f>'MAPA-PRECOS (TCO)'!N26</f>
        <v>43261.175999999999</v>
      </c>
      <c r="D26" s="20">
        <f>'ESTIMATIVA VOLUMES'!G8</f>
        <v>12</v>
      </c>
      <c r="E26" s="18">
        <f>C26*D26*$D$1</f>
        <v>302828.23200000002</v>
      </c>
      <c r="F26" s="111">
        <f>(C26*$K$1)*D26</f>
        <v>525207.98111040005</v>
      </c>
      <c r="G26" s="111">
        <f>C26*($K$1^2)*D26</f>
        <v>531352.91448939173</v>
      </c>
      <c r="H26" s="111">
        <f>C26*($K$1^3)*D26</f>
        <v>537569.74358891766</v>
      </c>
      <c r="I26" s="111">
        <f>C26*($K$1^4)*D26</f>
        <v>543859.30958890799</v>
      </c>
      <c r="J26" s="18"/>
    </row>
    <row r="27" spans="1:10" ht="28" x14ac:dyDescent="0.3">
      <c r="A27" s="6" t="s">
        <v>104</v>
      </c>
      <c r="B27" s="5" t="s">
        <v>14</v>
      </c>
      <c r="C27" s="18">
        <f>'MAPA-PRECOS (TCO)'!N27</f>
        <v>58.876666666666665</v>
      </c>
      <c r="D27" s="20">
        <f>'ESTIMATIVA VOLUMES'!G9</f>
        <v>160</v>
      </c>
      <c r="E27" s="18">
        <f>C27*D27*$D$1</f>
        <v>5495.155555555556</v>
      </c>
      <c r="F27" s="111">
        <f>(C27*$K$1)*D27</f>
        <v>9530.4837866666676</v>
      </c>
      <c r="G27" s="111">
        <f>C27*($K$1^2)*D27</f>
        <v>9641.9904469706689</v>
      </c>
      <c r="H27" s="111">
        <f>C27*($K$1^3)*D27</f>
        <v>9754.8017352002244</v>
      </c>
      <c r="I27" s="111">
        <f>C27*($K$1^4)*D27</f>
        <v>9868.9329155020678</v>
      </c>
      <c r="J27" s="18"/>
    </row>
    <row r="28" spans="1:10" x14ac:dyDescent="0.3">
      <c r="A28" s="6" t="s">
        <v>154</v>
      </c>
      <c r="B28" s="5" t="s">
        <v>14</v>
      </c>
      <c r="C28" s="18">
        <f>'MAPA-PRECOS (TCO)'!N28</f>
        <v>82.017500000000013</v>
      </c>
      <c r="D28" s="20">
        <f>'ESTIMATIVA VOLUMES'!G10</f>
        <v>42</v>
      </c>
      <c r="E28" s="18">
        <f>C28*D28*$D$1</f>
        <v>2009.4287500000005</v>
      </c>
      <c r="F28" s="111">
        <f t="shared" ref="F28:F32" si="5">(C28*$K$1)*D28</f>
        <v>3485.0383995000002</v>
      </c>
      <c r="G28" s="111">
        <f t="shared" ref="G28:G32" si="6">C28*($K$1^2)*D28</f>
        <v>3525.8133487741511</v>
      </c>
      <c r="H28" s="111">
        <f t="shared" ref="H28:H32" si="7">C28*($K$1^3)*D28</f>
        <v>3567.0653649548085</v>
      </c>
      <c r="I28" s="111">
        <f t="shared" ref="I28:I32" si="8">C28*($K$1^4)*D28</f>
        <v>3608.80002972478</v>
      </c>
      <c r="J28" s="18"/>
    </row>
    <row r="29" spans="1:10" x14ac:dyDescent="0.3">
      <c r="A29" s="6" t="s">
        <v>71</v>
      </c>
      <c r="B29" s="5" t="s">
        <v>259</v>
      </c>
      <c r="C29" s="18">
        <f>'MAPA-PRECOS (TCO)'!N29</f>
        <v>627.86</v>
      </c>
      <c r="D29" s="20">
        <f>'ESTIMATIVA VOLUMES'!G11</f>
        <v>496.08</v>
      </c>
      <c r="E29" s="18">
        <f t="shared" ref="E29:E32" si="9">C29*D29*$D$1</f>
        <v>181690.1268</v>
      </c>
      <c r="F29" s="111">
        <f>(C29*$K$1)*D29</f>
        <v>315112.97362895997</v>
      </c>
      <c r="G29" s="111">
        <f t="shared" si="6"/>
        <v>318799.79542041884</v>
      </c>
      <c r="H29" s="111">
        <f t="shared" si="7"/>
        <v>322529.75302683777</v>
      </c>
      <c r="I29" s="111">
        <f>C29*($K$1^4)*D29</f>
        <v>326303.35113725183</v>
      </c>
      <c r="J29" s="18"/>
    </row>
    <row r="30" spans="1:10" x14ac:dyDescent="0.3">
      <c r="A30" s="6" t="s">
        <v>136</v>
      </c>
      <c r="B30" s="5" t="s">
        <v>229</v>
      </c>
      <c r="C30" s="18">
        <f>'MAPA-PRECOS (TCO)'!N30</f>
        <v>530.16999999999996</v>
      </c>
      <c r="D30" s="20">
        <f>'ESTIMATIVA VOLUMES'!G12</f>
        <v>240</v>
      </c>
      <c r="E30" s="18">
        <f t="shared" si="9"/>
        <v>74223.8</v>
      </c>
      <c r="F30" s="111">
        <f t="shared" ref="F30:F31" si="10">(C30*$K$1)*D30</f>
        <v>128729.51736</v>
      </c>
      <c r="G30" s="111">
        <f t="shared" ref="G30:G31" si="11">C30*($K$1^2)*D30</f>
        <v>130235.65271311199</v>
      </c>
      <c r="H30" s="111">
        <f t="shared" ref="H30:H31" si="12">C30*($K$1^3)*D30</f>
        <v>131759.40984985541</v>
      </c>
      <c r="I30" s="111">
        <f t="shared" ref="I30:I31" si="13">C30*($K$1^4)*D30</f>
        <v>133300.99494509873</v>
      </c>
      <c r="J30" s="18"/>
    </row>
    <row r="31" spans="1:10" x14ac:dyDescent="0.3">
      <c r="A31" s="6" t="s">
        <v>159</v>
      </c>
      <c r="B31" s="5" t="s">
        <v>70</v>
      </c>
      <c r="C31" s="68">
        <f>'MAPA-PRECOS (TCO)'!N31</f>
        <v>1667</v>
      </c>
      <c r="D31" s="20">
        <f>'ESTIMATIVA VOLUMES'!G13</f>
        <v>12</v>
      </c>
      <c r="E31" s="18">
        <f t="shared" si="9"/>
        <v>11669</v>
      </c>
      <c r="F31" s="111">
        <f t="shared" si="10"/>
        <v>20238.046800000004</v>
      </c>
      <c r="G31" s="111">
        <f t="shared" si="11"/>
        <v>20474.83194756</v>
      </c>
      <c r="H31" s="111">
        <f t="shared" si="12"/>
        <v>20714.387481346454</v>
      </c>
      <c r="I31" s="111">
        <f t="shared" si="13"/>
        <v>20956.74581487821</v>
      </c>
      <c r="J31" s="18"/>
    </row>
    <row r="32" spans="1:10" ht="28" x14ac:dyDescent="0.3">
      <c r="A32" s="6" t="s">
        <v>220</v>
      </c>
      <c r="B32" s="5" t="s">
        <v>218</v>
      </c>
      <c r="C32" s="68">
        <f>'MAPA-PRECOS (TCO)'!N32</f>
        <v>1.63</v>
      </c>
      <c r="D32" s="20">
        <f>'ESTIMATIVA VOLUMES'!G14</f>
        <v>1500</v>
      </c>
      <c r="E32" s="18">
        <f t="shared" si="9"/>
        <v>1426.25</v>
      </c>
      <c r="F32" s="111">
        <f t="shared" si="5"/>
        <v>2473.6064999999999</v>
      </c>
      <c r="G32" s="111">
        <f t="shared" si="6"/>
        <v>2502.54769605</v>
      </c>
      <c r="H32" s="111">
        <f t="shared" si="7"/>
        <v>2531.8275040937851</v>
      </c>
      <c r="I32" s="111">
        <f t="shared" si="8"/>
        <v>2561.4498858916827</v>
      </c>
      <c r="J32" s="18"/>
    </row>
    <row r="33" spans="1:10" ht="28" x14ac:dyDescent="0.3">
      <c r="A33" s="6" t="s">
        <v>222</v>
      </c>
      <c r="B33" s="5" t="s">
        <v>218</v>
      </c>
      <c r="C33" s="133">
        <f>'MAPA-PRECOS (TCO)'!N33</f>
        <v>1.39</v>
      </c>
      <c r="D33" s="20">
        <f>'ESTIMATIVA VOLUMES'!G15</f>
        <v>16666.666700000002</v>
      </c>
      <c r="E33" s="18">
        <f>C33*(D33)*$D$1</f>
        <v>13513.888915916668</v>
      </c>
      <c r="F33" s="111">
        <f>(C33*$K$1)*(D33)</f>
        <v>23437.716713542104</v>
      </c>
      <c r="G33" s="111">
        <f>C33*($K$1^2)*(D33)</f>
        <v>23711.937999090547</v>
      </c>
      <c r="H33" s="111">
        <f>C33*($K$1^3)*(D33-D33)</f>
        <v>0</v>
      </c>
      <c r="I33" s="111">
        <f>C33*($K$1^4)*(D33-D33)</f>
        <v>0</v>
      </c>
      <c r="J33" s="27"/>
    </row>
    <row r="34" spans="1:10" ht="28.5" thickBot="1" x14ac:dyDescent="0.35">
      <c r="A34" s="81" t="s">
        <v>199</v>
      </c>
      <c r="B34" s="97" t="s">
        <v>207</v>
      </c>
      <c r="C34" s="206">
        <f>'MAPA-PRECOS (TCO)'!N34</f>
        <v>2.89</v>
      </c>
      <c r="D34" s="20">
        <f>'ESTIMATIVA VOLUMES'!G16</f>
        <v>16666.666700000002</v>
      </c>
      <c r="E34" s="82">
        <f>C34*(D34)*$D$1</f>
        <v>28097.222278416673</v>
      </c>
      <c r="F34" s="111">
        <f>(C34*$K$1)*(D34)</f>
        <v>48730.216764127115</v>
      </c>
      <c r="G34" s="111">
        <f>C34*($K$1^2)*(D34)</f>
        <v>49300.360300267399</v>
      </c>
      <c r="H34" s="111">
        <f>C34*($K$1^3)*(D34-D34)</f>
        <v>0</v>
      </c>
      <c r="I34" s="111">
        <f>C34*($K$1^4)*(D34-D34)</f>
        <v>0</v>
      </c>
      <c r="J34" s="112"/>
    </row>
    <row r="35" spans="1:10" ht="14.5" thickBot="1" x14ac:dyDescent="0.35">
      <c r="A35" s="172" t="s">
        <v>22</v>
      </c>
      <c r="B35" s="173"/>
      <c r="C35" s="173"/>
      <c r="D35" s="174"/>
      <c r="E35" s="28">
        <f>SUM(E26:E34)</f>
        <v>620953.10429988895</v>
      </c>
      <c r="F35" s="28">
        <f>SUM(F26:F34)</f>
        <v>1076945.5810631958</v>
      </c>
      <c r="G35" s="28">
        <f t="shared" ref="G35:I35" si="14">SUM(G26:G34)</f>
        <v>1089545.8443616352</v>
      </c>
      <c r="H35" s="28">
        <f t="shared" si="14"/>
        <v>1028426.988551206</v>
      </c>
      <c r="I35" s="28">
        <f t="shared" si="14"/>
        <v>1040459.5843172554</v>
      </c>
      <c r="J35" s="17">
        <f>SUM(J26:J32)</f>
        <v>0</v>
      </c>
    </row>
    <row r="36" spans="1:10" ht="14.5" thickBot="1" x14ac:dyDescent="0.35">
      <c r="A36" s="140"/>
      <c r="B36" s="140"/>
      <c r="C36" s="140"/>
      <c r="D36" s="141"/>
      <c r="E36" s="142"/>
      <c r="F36" s="142"/>
      <c r="G36" s="142"/>
      <c r="H36" s="142"/>
      <c r="I36" s="142"/>
      <c r="J36" s="143"/>
    </row>
    <row r="37" spans="1:10" ht="15.5" thickBot="1" x14ac:dyDescent="0.35">
      <c r="A37" s="175" t="s">
        <v>291</v>
      </c>
      <c r="B37" s="176"/>
      <c r="C37" s="176"/>
      <c r="D37" s="176"/>
      <c r="E37" s="176"/>
      <c r="F37" s="176"/>
      <c r="G37" s="176"/>
      <c r="H37" s="176"/>
      <c r="I37" s="176"/>
      <c r="J37" s="25"/>
    </row>
    <row r="38" spans="1:10" ht="28" x14ac:dyDescent="0.3">
      <c r="A38" s="9" t="s">
        <v>23</v>
      </c>
      <c r="B38" s="10" t="s">
        <v>24</v>
      </c>
      <c r="C38" s="10" t="s">
        <v>26</v>
      </c>
      <c r="D38" s="10" t="s">
        <v>25</v>
      </c>
      <c r="E38" s="10" t="s">
        <v>35</v>
      </c>
      <c r="F38" s="10" t="s">
        <v>36</v>
      </c>
      <c r="G38" s="10" t="s">
        <v>110</v>
      </c>
      <c r="H38" s="10" t="s">
        <v>111</v>
      </c>
      <c r="I38" s="10" t="s">
        <v>155</v>
      </c>
      <c r="J38" s="147"/>
    </row>
    <row r="39" spans="1:10" x14ac:dyDescent="0.3">
      <c r="A39" s="47" t="s">
        <v>295</v>
      </c>
      <c r="B39" s="5" t="s">
        <v>296</v>
      </c>
      <c r="C39" s="68">
        <f>'MAPA-PRECOS (TCO)'!G39</f>
        <v>9950</v>
      </c>
      <c r="D39" s="69">
        <f>'ESTIMATIVA VOLUMES'!G17</f>
        <v>24</v>
      </c>
      <c r="E39" s="68">
        <f>C39*D39*$D$1</f>
        <v>139300</v>
      </c>
      <c r="F39" s="111">
        <f>(C39*$K$1)*D39</f>
        <v>241593.96000000002</v>
      </c>
      <c r="G39" s="111">
        <f>C39*($K$1^2)*D39</f>
        <v>244420.60933200002</v>
      </c>
      <c r="H39" s="111">
        <f>C39*($K$1^3)*D39</f>
        <v>247280.33046118444</v>
      </c>
      <c r="I39" s="111">
        <f>C39*($K$1^4)*D39</f>
        <v>250173.51032758033</v>
      </c>
      <c r="J39" s="70"/>
    </row>
    <row r="40" spans="1:10" x14ac:dyDescent="0.3">
      <c r="A40" s="47" t="s">
        <v>359</v>
      </c>
      <c r="B40" s="5" t="s">
        <v>293</v>
      </c>
      <c r="C40" s="68">
        <f>'MAPA-PRECOS (TCO)'!G40</f>
        <v>21000</v>
      </c>
      <c r="D40" s="69">
        <f>'ESTIMATIVA VOLUMES'!G18</f>
        <v>24</v>
      </c>
      <c r="E40" s="68">
        <f>C40*(D40/2)*$D$1</f>
        <v>147000</v>
      </c>
      <c r="F40" s="111">
        <f>(C40*$K$1)*D40</f>
        <v>509896.80000000005</v>
      </c>
      <c r="G40" s="111">
        <f>C40*($K$1^2)*D40</f>
        <v>515862.59256000002</v>
      </c>
      <c r="H40" s="111">
        <f>C40*($K$1^3)*D40</f>
        <v>521898.18489295203</v>
      </c>
      <c r="I40" s="111">
        <f>C40*($K$1^4)*D40</f>
        <v>528004.39365619968</v>
      </c>
      <c r="J40" s="70"/>
    </row>
    <row r="41" spans="1:10" x14ac:dyDescent="0.3">
      <c r="A41" s="47" t="s">
        <v>355</v>
      </c>
      <c r="B41" s="5" t="s">
        <v>354</v>
      </c>
      <c r="C41" s="68">
        <f>'MAPA-PRECOS (TCO)'!G41</f>
        <v>71.459999999999994</v>
      </c>
      <c r="D41" s="69">
        <f>'ESTIMATIVA VOLUMES'!G19</f>
        <v>100</v>
      </c>
      <c r="E41" s="68">
        <f>C41*D41*$D$1</f>
        <v>4168.5</v>
      </c>
      <c r="F41" s="111">
        <f>(C41*$K$1)*D41</f>
        <v>7229.6081999999997</v>
      </c>
      <c r="G41" s="111">
        <f>C41*($K$1^2)*D41</f>
        <v>7314.1946159400004</v>
      </c>
      <c r="H41" s="111">
        <f>C41*($K$1^3)*D41</f>
        <v>7399.7706929464985</v>
      </c>
      <c r="I41" s="111">
        <f>C41*($K$1^4)*D41</f>
        <v>7486.3480100539728</v>
      </c>
      <c r="J41" s="70"/>
    </row>
    <row r="42" spans="1:10" x14ac:dyDescent="0.3">
      <c r="A42" s="47" t="s">
        <v>356</v>
      </c>
      <c r="B42" s="5" t="s">
        <v>354</v>
      </c>
      <c r="C42" s="68">
        <f>'MAPA-PRECOS (TCO)'!G42</f>
        <v>39.46</v>
      </c>
      <c r="D42" s="69">
        <f>'ESTIMATIVA VOLUMES'!G20</f>
        <v>146</v>
      </c>
      <c r="E42" s="68">
        <f>C42*D42*$D$1</f>
        <v>3360.6766666666667</v>
      </c>
      <c r="F42" s="111">
        <f>(C42*$K$1)*D42</f>
        <v>5828.5655720000004</v>
      </c>
      <c r="G42" s="111">
        <f>C42*($K$1^2)*D42</f>
        <v>5896.7597891924015</v>
      </c>
      <c r="H42" s="111">
        <f>C42*($K$1^3)*D42</f>
        <v>5965.7518787259523</v>
      </c>
      <c r="I42" s="111">
        <f>C42*($K$1^4)*D42</f>
        <v>6035.5511757070462</v>
      </c>
      <c r="J42" s="70"/>
    </row>
    <row r="43" spans="1:10" x14ac:dyDescent="0.3">
      <c r="A43" s="151" t="s">
        <v>357</v>
      </c>
      <c r="B43" s="139" t="s">
        <v>354</v>
      </c>
      <c r="C43" s="68">
        <f>'MAPA-PRECOS (TCO)'!G43</f>
        <v>1337.64</v>
      </c>
      <c r="D43" s="69">
        <f>'ESTIMATIVA VOLUMES'!G21</f>
        <v>1</v>
      </c>
      <c r="E43" s="68">
        <f>C43*D43</f>
        <v>1337.64</v>
      </c>
      <c r="F43" s="111">
        <f>(C43*$K$1)*D43</f>
        <v>1353.2903880000001</v>
      </c>
      <c r="G43" s="111">
        <f>C43*($K$1^2)*D43</f>
        <v>1369.1238855396002</v>
      </c>
      <c r="H43" s="111">
        <f>C43*($K$1^3)*D43</f>
        <v>1385.1426350004135</v>
      </c>
      <c r="I43" s="111">
        <f>C43*($K$1^4)*D43</f>
        <v>1401.3488038299186</v>
      </c>
      <c r="J43" s="70"/>
    </row>
    <row r="44" spans="1:10" ht="14.5" thickBot="1" x14ac:dyDescent="0.35">
      <c r="A44" s="177" t="s">
        <v>22</v>
      </c>
      <c r="B44" s="178"/>
      <c r="C44" s="178"/>
      <c r="D44" s="178"/>
      <c r="E44" s="153">
        <f>SUM(E39:E40)</f>
        <v>286300</v>
      </c>
      <c r="F44" s="153">
        <f t="shared" ref="F44:I44" si="15">SUM(F39:F40)</f>
        <v>751490.76</v>
      </c>
      <c r="G44" s="153">
        <f t="shared" si="15"/>
        <v>760283.20189200004</v>
      </c>
      <c r="H44" s="153">
        <f t="shared" si="15"/>
        <v>769178.51535413647</v>
      </c>
      <c r="I44" s="153">
        <f t="shared" si="15"/>
        <v>778177.90398377995</v>
      </c>
      <c r="J44" s="154">
        <f>SUM(J40:J40)</f>
        <v>0</v>
      </c>
    </row>
    <row r="45" spans="1:10" ht="14.5" thickBot="1" x14ac:dyDescent="0.35">
      <c r="A45" s="140"/>
      <c r="B45" s="140"/>
      <c r="C45" s="140"/>
      <c r="D45" s="141"/>
      <c r="E45" s="142"/>
      <c r="F45" s="142"/>
      <c r="G45" s="142"/>
      <c r="H45" s="142"/>
      <c r="I45" s="142"/>
      <c r="J45" s="143"/>
    </row>
    <row r="46" spans="1:10" ht="15.5" thickBot="1" x14ac:dyDescent="0.35">
      <c r="A46" s="170" t="s">
        <v>15</v>
      </c>
      <c r="B46" s="171"/>
      <c r="C46" s="171"/>
      <c r="D46" s="171"/>
      <c r="E46" s="171"/>
      <c r="F46" s="171"/>
      <c r="G46" s="171"/>
      <c r="H46" s="171"/>
      <c r="I46" s="171"/>
      <c r="J46" s="14"/>
    </row>
    <row r="47" spans="1:10" ht="25" customHeight="1" x14ac:dyDescent="0.3">
      <c r="A47" s="27" t="s">
        <v>23</v>
      </c>
      <c r="B47" s="27" t="s">
        <v>24</v>
      </c>
      <c r="C47" s="27" t="s">
        <v>26</v>
      </c>
      <c r="D47" s="27" t="s">
        <v>25</v>
      </c>
      <c r="E47" s="27" t="s">
        <v>35</v>
      </c>
      <c r="F47" s="27" t="s">
        <v>36</v>
      </c>
      <c r="G47" s="27" t="s">
        <v>110</v>
      </c>
      <c r="H47" s="27" t="s">
        <v>111</v>
      </c>
      <c r="I47" s="27" t="s">
        <v>155</v>
      </c>
      <c r="J47" s="70"/>
    </row>
    <row r="48" spans="1:10" ht="28.5" thickBot="1" x14ac:dyDescent="0.35">
      <c r="A48" s="8" t="s">
        <v>33</v>
      </c>
      <c r="B48" s="5" t="s">
        <v>34</v>
      </c>
      <c r="C48" s="68">
        <v>752327</v>
      </c>
      <c r="D48" s="69">
        <f>'ESTIMATIVA VOLUMES'!G22</f>
        <v>1</v>
      </c>
      <c r="E48" s="68">
        <f>C48*D48</f>
        <v>752327</v>
      </c>
      <c r="F48" s="36">
        <f>(C48*$K$1)*D48</f>
        <v>761129.22590000008</v>
      </c>
      <c r="G48" s="36">
        <f>C48*($K$1^2)*D48</f>
        <v>770034.43784303009</v>
      </c>
      <c r="H48" s="36">
        <f>C48*($K$1^3)*D48</f>
        <v>779043.84076579346</v>
      </c>
      <c r="I48" s="36">
        <f>C48*($K$1^4)*D48</f>
        <v>788158.65370275336</v>
      </c>
      <c r="J48" s="70"/>
    </row>
    <row r="49" spans="1:10" ht="14.5" thickBot="1" x14ac:dyDescent="0.35">
      <c r="A49" s="172" t="s">
        <v>22</v>
      </c>
      <c r="B49" s="173"/>
      <c r="C49" s="173"/>
      <c r="D49" s="174"/>
      <c r="E49" s="28">
        <f>SUM(E48)</f>
        <v>752327</v>
      </c>
      <c r="F49" s="28">
        <f t="shared" ref="F49:I49" si="16">SUM(F48)</f>
        <v>761129.22590000008</v>
      </c>
      <c r="G49" s="28">
        <f t="shared" si="16"/>
        <v>770034.43784303009</v>
      </c>
      <c r="H49" s="28">
        <f t="shared" si="16"/>
        <v>779043.84076579346</v>
      </c>
      <c r="I49" s="28">
        <f t="shared" si="16"/>
        <v>788158.65370275336</v>
      </c>
      <c r="J49" s="17">
        <f>SUM(J48:J48)</f>
        <v>0</v>
      </c>
    </row>
    <row r="51" spans="1:10" ht="15" customHeight="1" x14ac:dyDescent="0.3">
      <c r="C51" s="183"/>
      <c r="D51" s="183"/>
      <c r="E51" s="27" t="s">
        <v>231</v>
      </c>
      <c r="F51" s="27" t="s">
        <v>232</v>
      </c>
      <c r="G51" s="27" t="s">
        <v>233</v>
      </c>
      <c r="H51" s="27" t="s">
        <v>234</v>
      </c>
      <c r="I51" s="27" t="s">
        <v>235</v>
      </c>
      <c r="J51" s="94" t="s">
        <v>236</v>
      </c>
    </row>
    <row r="52" spans="1:10" ht="15" customHeight="1" x14ac:dyDescent="0.3">
      <c r="A52" s="96"/>
      <c r="B52" s="96"/>
      <c r="C52" s="184" t="s">
        <v>157</v>
      </c>
      <c r="D52" s="184"/>
      <c r="E52" s="73">
        <f>E49+E35+E22+E17+E12+E5+E44</f>
        <v>4542871.9723415561</v>
      </c>
      <c r="F52" s="73">
        <f>F49+F35+F22+F17+F12+F5+F44</f>
        <v>7638416.5796361221</v>
      </c>
      <c r="G52" s="73">
        <f>G49+G35+G22+G17+G12+G5+G44</f>
        <v>7922980.8465987174</v>
      </c>
      <c r="H52" s="73">
        <f>H49+H35+H22+H17+H12+H5+H44</f>
        <v>8139291.7523731906</v>
      </c>
      <c r="I52" s="73">
        <f>I49+I35+I22+I17+I12+I5+I44</f>
        <v>8434310.537227774</v>
      </c>
      <c r="J52" s="84">
        <f>SUM(E52:I52)</f>
        <v>36677871.688177362</v>
      </c>
    </row>
    <row r="53" spans="1:10" x14ac:dyDescent="0.3">
      <c r="A53" s="96"/>
      <c r="B53" s="96"/>
      <c r="C53" s="185" t="s">
        <v>158</v>
      </c>
      <c r="D53" s="185"/>
      <c r="E53" s="95">
        <f>E52-E49</f>
        <v>3790544.9723415561</v>
      </c>
      <c r="F53" s="95">
        <f>F52-F49</f>
        <v>6877287.3537361221</v>
      </c>
      <c r="G53" s="95">
        <f>G52-G49</f>
        <v>7152946.4087556871</v>
      </c>
      <c r="H53" s="95">
        <f>H52-H49</f>
        <v>7360247.9116073968</v>
      </c>
      <c r="I53" s="95">
        <f>I52-I49</f>
        <v>7646151.8835250204</v>
      </c>
      <c r="J53" s="84">
        <f>SUM(E53:I53)</f>
        <v>32827178.529965781</v>
      </c>
    </row>
    <row r="54" spans="1:10" x14ac:dyDescent="0.3">
      <c r="F54" s="48"/>
      <c r="G54" s="48"/>
      <c r="H54" s="48"/>
      <c r="I54" s="48"/>
      <c r="J54" s="48"/>
    </row>
  </sheetData>
  <mergeCells count="18">
    <mergeCell ref="C51:D51"/>
    <mergeCell ref="C52:D52"/>
    <mergeCell ref="C53:D53"/>
    <mergeCell ref="A49:D49"/>
    <mergeCell ref="A1:C1"/>
    <mergeCell ref="A3:A4"/>
    <mergeCell ref="A5:D5"/>
    <mergeCell ref="A12:D12"/>
    <mergeCell ref="A17:D17"/>
    <mergeCell ref="A7:I7"/>
    <mergeCell ref="A14:I14"/>
    <mergeCell ref="A24:I24"/>
    <mergeCell ref="A46:I46"/>
    <mergeCell ref="A19:I19"/>
    <mergeCell ref="A22:D22"/>
    <mergeCell ref="A35:D35"/>
    <mergeCell ref="A37:I37"/>
    <mergeCell ref="A44:D4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85141-27E6-4195-BF98-34AACEB40781}">
  <dimension ref="A1:J28"/>
  <sheetViews>
    <sheetView tabSelected="1" topLeftCell="B1" workbookViewId="0">
      <selection activeCell="D25" sqref="D25"/>
    </sheetView>
  </sheetViews>
  <sheetFormatPr defaultColWidth="19.7265625" defaultRowHeight="14" x14ac:dyDescent="0.3"/>
  <cols>
    <col min="1" max="1" width="6.7265625" style="1" bestFit="1" customWidth="1"/>
    <col min="2" max="2" width="38.26953125" style="1" bestFit="1" customWidth="1"/>
    <col min="3" max="3" width="37.7265625" style="1" bestFit="1" customWidth="1"/>
    <col min="4" max="4" width="18.08984375" style="1" bestFit="1" customWidth="1"/>
    <col min="5" max="5" width="14.54296875" style="1" customWidth="1"/>
    <col min="6" max="7" width="12.90625" style="1" customWidth="1"/>
    <col min="8" max="8" width="16" style="1" customWidth="1"/>
    <col min="9" max="9" width="16.36328125" style="1" customWidth="1"/>
    <col min="10" max="10" width="20" style="1" bestFit="1" customWidth="1"/>
    <col min="11" max="16384" width="19.7265625" style="1"/>
  </cols>
  <sheetData>
    <row r="1" spans="1:10" ht="42" x14ac:dyDescent="0.3">
      <c r="A1" s="50" t="s">
        <v>16</v>
      </c>
      <c r="B1" s="50" t="s">
        <v>63</v>
      </c>
      <c r="C1" s="50" t="s">
        <v>17</v>
      </c>
      <c r="D1" s="50" t="s">
        <v>18</v>
      </c>
      <c r="E1" s="50" t="s">
        <v>19</v>
      </c>
      <c r="F1" s="50" t="s">
        <v>20</v>
      </c>
      <c r="G1" s="50" t="s">
        <v>284</v>
      </c>
      <c r="H1" s="50" t="s">
        <v>285</v>
      </c>
      <c r="I1" s="50" t="s">
        <v>290</v>
      </c>
      <c r="J1" s="50" t="s">
        <v>286</v>
      </c>
    </row>
    <row r="2" spans="1:10" ht="15" customHeight="1" x14ac:dyDescent="0.3">
      <c r="A2" s="169" t="s">
        <v>0</v>
      </c>
      <c r="B2" s="168" t="s">
        <v>64</v>
      </c>
      <c r="C2" s="168" t="s">
        <v>65</v>
      </c>
      <c r="D2" s="5" t="s">
        <v>76</v>
      </c>
      <c r="E2" s="5">
        <f t="shared" ref="E2:E16" si="0">F2/12</f>
        <v>1</v>
      </c>
      <c r="F2" s="5">
        <v>12</v>
      </c>
      <c r="G2" s="5">
        <f>F2*3</f>
        <v>36</v>
      </c>
      <c r="H2" s="84">
        <f>'TCO-ETP'!C3</f>
        <v>95353.081500000015</v>
      </c>
      <c r="I2" s="137">
        <f>F2*H2</f>
        <v>1144236.9780000001</v>
      </c>
      <c r="J2" s="137">
        <f>G2*H2</f>
        <v>3432710.9340000004</v>
      </c>
    </row>
    <row r="3" spans="1:10" x14ac:dyDescent="0.3">
      <c r="A3" s="169"/>
      <c r="B3" s="168"/>
      <c r="C3" s="168"/>
      <c r="D3" s="5" t="s">
        <v>1</v>
      </c>
      <c r="E3" s="5">
        <f t="shared" si="0"/>
        <v>8</v>
      </c>
      <c r="F3" s="5">
        <v>96</v>
      </c>
      <c r="G3" s="5">
        <f t="shared" ref="G3:G22" si="1">F3*3</f>
        <v>288</v>
      </c>
      <c r="H3" s="84">
        <f>'TCO-ETP'!C4</f>
        <v>7946.0901250000006</v>
      </c>
      <c r="I3" s="137">
        <f t="shared" ref="I3:I22" si="2">F3*H3</f>
        <v>762824.652</v>
      </c>
      <c r="J3" s="137">
        <f t="shared" ref="J3:J22" si="3">G3*H3</f>
        <v>2288473.9560000002</v>
      </c>
    </row>
    <row r="4" spans="1:10" ht="28" x14ac:dyDescent="0.3">
      <c r="A4" s="190" t="s">
        <v>2</v>
      </c>
      <c r="B4" s="197" t="s">
        <v>3</v>
      </c>
      <c r="C4" s="49" t="s">
        <v>287</v>
      </c>
      <c r="D4" s="5" t="s">
        <v>4</v>
      </c>
      <c r="E4" s="21">
        <f t="shared" si="0"/>
        <v>100</v>
      </c>
      <c r="F4" s="5">
        <v>1200</v>
      </c>
      <c r="G4" s="5">
        <f t="shared" si="1"/>
        <v>3600</v>
      </c>
      <c r="H4" s="84">
        <f>'TCO-ETP'!C10</f>
        <v>2183.6950000000002</v>
      </c>
      <c r="I4" s="137">
        <f t="shared" si="2"/>
        <v>2620434</v>
      </c>
      <c r="J4" s="137">
        <f t="shared" si="3"/>
        <v>7861302.0000000009</v>
      </c>
    </row>
    <row r="5" spans="1:10" ht="28" x14ac:dyDescent="0.3">
      <c r="A5" s="196"/>
      <c r="B5" s="198"/>
      <c r="C5" s="49" t="s">
        <v>288</v>
      </c>
      <c r="D5" s="5" t="s">
        <v>59</v>
      </c>
      <c r="E5" s="21">
        <f t="shared" si="0"/>
        <v>100</v>
      </c>
      <c r="F5" s="5">
        <v>1200</v>
      </c>
      <c r="G5" s="5">
        <f t="shared" si="1"/>
        <v>3600</v>
      </c>
      <c r="H5" s="84">
        <f>'TCO-ETP'!C11</f>
        <v>627.86</v>
      </c>
      <c r="I5" s="137">
        <f t="shared" si="2"/>
        <v>753432</v>
      </c>
      <c r="J5" s="137">
        <f t="shared" si="3"/>
        <v>2260296</v>
      </c>
    </row>
    <row r="6" spans="1:10" x14ac:dyDescent="0.3">
      <c r="A6" s="5" t="s">
        <v>5</v>
      </c>
      <c r="B6" s="49" t="s">
        <v>38</v>
      </c>
      <c r="C6" s="51" t="s">
        <v>73</v>
      </c>
      <c r="D6" s="5" t="s">
        <v>7</v>
      </c>
      <c r="E6" s="21">
        <f t="shared" si="0"/>
        <v>41.666666666666664</v>
      </c>
      <c r="F6" s="5">
        <v>500</v>
      </c>
      <c r="G6" s="5">
        <f t="shared" si="1"/>
        <v>1500</v>
      </c>
      <c r="H6" s="84">
        <f>'TCO-ETP'!C16</f>
        <v>651.46</v>
      </c>
      <c r="I6" s="137">
        <f t="shared" si="2"/>
        <v>325730</v>
      </c>
      <c r="J6" s="137">
        <f t="shared" si="3"/>
        <v>977190</v>
      </c>
    </row>
    <row r="7" spans="1:10" x14ac:dyDescent="0.3">
      <c r="A7" s="5" t="s">
        <v>9</v>
      </c>
      <c r="B7" s="49" t="s">
        <v>10</v>
      </c>
      <c r="C7" s="6" t="s">
        <v>67</v>
      </c>
      <c r="D7" s="5" t="s">
        <v>68</v>
      </c>
      <c r="E7" s="21">
        <f t="shared" si="0"/>
        <v>200</v>
      </c>
      <c r="F7" s="5">
        <v>2400</v>
      </c>
      <c r="G7" s="5">
        <f t="shared" si="1"/>
        <v>7200</v>
      </c>
      <c r="H7" s="84">
        <f>'TCO-ETP'!C21</f>
        <v>1.5</v>
      </c>
      <c r="I7" s="137">
        <f t="shared" si="2"/>
        <v>3600</v>
      </c>
      <c r="J7" s="137">
        <f t="shared" si="3"/>
        <v>10800</v>
      </c>
    </row>
    <row r="8" spans="1:10" ht="28" x14ac:dyDescent="0.3">
      <c r="A8" s="190" t="s">
        <v>12</v>
      </c>
      <c r="B8" s="192" t="s">
        <v>13</v>
      </c>
      <c r="C8" s="6" t="s">
        <v>171</v>
      </c>
      <c r="D8" s="5" t="s">
        <v>69</v>
      </c>
      <c r="E8" s="15">
        <f t="shared" si="0"/>
        <v>1</v>
      </c>
      <c r="F8" s="15">
        <v>12</v>
      </c>
      <c r="G8" s="5">
        <f t="shared" si="1"/>
        <v>36</v>
      </c>
      <c r="H8" s="84">
        <f>'TCO-ETP'!C26</f>
        <v>43261.175999999999</v>
      </c>
      <c r="I8" s="137">
        <f t="shared" si="2"/>
        <v>519134.11199999996</v>
      </c>
      <c r="J8" s="137">
        <f t="shared" si="3"/>
        <v>1557402.3359999999</v>
      </c>
    </row>
    <row r="9" spans="1:10" ht="42" x14ac:dyDescent="0.3">
      <c r="A9" s="195"/>
      <c r="B9" s="193"/>
      <c r="C9" s="6" t="s">
        <v>104</v>
      </c>
      <c r="D9" s="5" t="s">
        <v>14</v>
      </c>
      <c r="E9" s="21">
        <f t="shared" si="0"/>
        <v>13.333333333333334</v>
      </c>
      <c r="F9" s="15">
        <v>160</v>
      </c>
      <c r="G9" s="5">
        <f t="shared" si="1"/>
        <v>480</v>
      </c>
      <c r="H9" s="84">
        <f>'TCO-ETP'!C27</f>
        <v>58.876666666666665</v>
      </c>
      <c r="I9" s="137">
        <f t="shared" si="2"/>
        <v>9420.2666666666664</v>
      </c>
      <c r="J9" s="137">
        <f t="shared" si="3"/>
        <v>28260.799999999999</v>
      </c>
    </row>
    <row r="10" spans="1:10" ht="28" x14ac:dyDescent="0.3">
      <c r="A10" s="195"/>
      <c r="B10" s="193"/>
      <c r="C10" s="6" t="s">
        <v>154</v>
      </c>
      <c r="D10" s="5" t="s">
        <v>14</v>
      </c>
      <c r="E10" s="21">
        <f t="shared" si="0"/>
        <v>3.5</v>
      </c>
      <c r="F10" s="15">
        <v>42</v>
      </c>
      <c r="G10" s="5">
        <f t="shared" si="1"/>
        <v>126</v>
      </c>
      <c r="H10" s="84">
        <f>'TCO-ETP'!C28</f>
        <v>82.017500000000013</v>
      </c>
      <c r="I10" s="137">
        <f t="shared" si="2"/>
        <v>3444.7350000000006</v>
      </c>
      <c r="J10" s="137">
        <f t="shared" si="3"/>
        <v>10334.205000000002</v>
      </c>
    </row>
    <row r="11" spans="1:10" x14ac:dyDescent="0.3">
      <c r="A11" s="195"/>
      <c r="B11" s="193"/>
      <c r="C11" s="6" t="s">
        <v>71</v>
      </c>
      <c r="D11" s="5" t="s">
        <v>259</v>
      </c>
      <c r="E11" s="15">
        <f t="shared" si="0"/>
        <v>41.339999999999996</v>
      </c>
      <c r="F11" s="22">
        <v>496.08</v>
      </c>
      <c r="G11" s="5">
        <f t="shared" si="1"/>
        <v>1488.24</v>
      </c>
      <c r="H11" s="84">
        <f>'TCO-ETP'!C29</f>
        <v>627.86</v>
      </c>
      <c r="I11" s="137">
        <f t="shared" si="2"/>
        <v>311468.78879999998</v>
      </c>
      <c r="J11" s="137">
        <f t="shared" si="3"/>
        <v>934406.36640000006</v>
      </c>
    </row>
    <row r="12" spans="1:10" ht="28" x14ac:dyDescent="0.3">
      <c r="A12" s="195"/>
      <c r="B12" s="193"/>
      <c r="C12" s="81" t="s">
        <v>136</v>
      </c>
      <c r="D12" s="5" t="s">
        <v>229</v>
      </c>
      <c r="E12" s="15">
        <f t="shared" si="0"/>
        <v>20</v>
      </c>
      <c r="F12" s="15">
        <v>240</v>
      </c>
      <c r="G12" s="5">
        <f t="shared" si="1"/>
        <v>720</v>
      </c>
      <c r="H12" s="84">
        <f>'TCO-ETP'!C30</f>
        <v>530.16999999999996</v>
      </c>
      <c r="I12" s="137">
        <f t="shared" si="2"/>
        <v>127240.79999999999</v>
      </c>
      <c r="J12" s="137">
        <f t="shared" si="3"/>
        <v>381722.39999999997</v>
      </c>
    </row>
    <row r="13" spans="1:10" x14ac:dyDescent="0.3">
      <c r="A13" s="195"/>
      <c r="B13" s="193"/>
      <c r="C13" s="6" t="s">
        <v>159</v>
      </c>
      <c r="D13" s="5" t="s">
        <v>70</v>
      </c>
      <c r="E13" s="15">
        <f t="shared" si="0"/>
        <v>1</v>
      </c>
      <c r="F13" s="15">
        <v>12</v>
      </c>
      <c r="G13" s="5">
        <f t="shared" si="1"/>
        <v>36</v>
      </c>
      <c r="H13" s="84">
        <f>'TCO-ETP'!C31</f>
        <v>1667</v>
      </c>
      <c r="I13" s="137">
        <f t="shared" si="2"/>
        <v>20004</v>
      </c>
      <c r="J13" s="137">
        <f t="shared" si="3"/>
        <v>60012</v>
      </c>
    </row>
    <row r="14" spans="1:10" ht="28" x14ac:dyDescent="0.3">
      <c r="A14" s="195"/>
      <c r="B14" s="193"/>
      <c r="C14" s="6" t="s">
        <v>220</v>
      </c>
      <c r="D14" s="5" t="s">
        <v>218</v>
      </c>
      <c r="E14" s="107">
        <f t="shared" si="0"/>
        <v>125</v>
      </c>
      <c r="F14" s="106">
        <v>1500</v>
      </c>
      <c r="G14" s="5">
        <f t="shared" si="1"/>
        <v>4500</v>
      </c>
      <c r="H14" s="84">
        <f>'TCO-ETP'!C32</f>
        <v>1.63</v>
      </c>
      <c r="I14" s="137">
        <f t="shared" si="2"/>
        <v>2445</v>
      </c>
      <c r="J14" s="137">
        <f t="shared" si="3"/>
        <v>7334.9999999999991</v>
      </c>
    </row>
    <row r="15" spans="1:10" ht="28" x14ac:dyDescent="0.3">
      <c r="A15" s="195"/>
      <c r="B15" s="193"/>
      <c r="C15" s="6" t="s">
        <v>222</v>
      </c>
      <c r="D15" s="5" t="s">
        <v>218</v>
      </c>
      <c r="E15" s="105">
        <f t="shared" si="0"/>
        <v>1388.8888916666667</v>
      </c>
      <c r="F15" s="21">
        <v>16666.666700000002</v>
      </c>
      <c r="G15" s="106">
        <f t="shared" si="1"/>
        <v>50000.000100000005</v>
      </c>
      <c r="H15" s="84">
        <f>'TCO-ETP'!C33</f>
        <v>1.39</v>
      </c>
      <c r="I15" s="137">
        <f>F15*H15</f>
        <v>23166.666713000002</v>
      </c>
      <c r="J15" s="137">
        <f t="shared" si="3"/>
        <v>69500.000138999996</v>
      </c>
    </row>
    <row r="16" spans="1:10" ht="28" x14ac:dyDescent="0.3">
      <c r="A16" s="195"/>
      <c r="B16" s="193"/>
      <c r="C16" s="6" t="s">
        <v>199</v>
      </c>
      <c r="D16" s="5" t="s">
        <v>207</v>
      </c>
      <c r="E16" s="105">
        <f t="shared" si="0"/>
        <v>1388.8888916666667</v>
      </c>
      <c r="F16" s="21">
        <v>16666.666700000002</v>
      </c>
      <c r="G16" s="106">
        <f t="shared" si="1"/>
        <v>50000.000100000005</v>
      </c>
      <c r="H16" s="84">
        <f>'TCO-ETP'!C34</f>
        <v>2.89</v>
      </c>
      <c r="I16" s="137">
        <f>F16*H16</f>
        <v>48166.666763000008</v>
      </c>
      <c r="J16" s="137">
        <f t="shared" si="3"/>
        <v>144500.00028900002</v>
      </c>
    </row>
    <row r="17" spans="1:10" x14ac:dyDescent="0.3">
      <c r="A17" s="190" t="s">
        <v>298</v>
      </c>
      <c r="B17" s="192" t="s">
        <v>292</v>
      </c>
      <c r="C17" s="6" t="s">
        <v>295</v>
      </c>
      <c r="D17" s="5" t="s">
        <v>296</v>
      </c>
      <c r="E17" s="15">
        <f>F17/12</f>
        <v>2</v>
      </c>
      <c r="F17" s="15">
        <v>24</v>
      </c>
      <c r="G17" s="5">
        <f t="shared" si="1"/>
        <v>72</v>
      </c>
      <c r="H17" s="84">
        <f>'TCO-ETP'!C39</f>
        <v>9950</v>
      </c>
      <c r="I17" s="137">
        <f>F17*H17</f>
        <v>238800</v>
      </c>
      <c r="J17" s="137">
        <f>G17*H17</f>
        <v>716400</v>
      </c>
    </row>
    <row r="18" spans="1:10" ht="28" x14ac:dyDescent="0.3">
      <c r="A18" s="195"/>
      <c r="B18" s="193"/>
      <c r="C18" s="6" t="s">
        <v>359</v>
      </c>
      <c r="D18" s="5" t="s">
        <v>293</v>
      </c>
      <c r="E18" s="15">
        <f>F18/12</f>
        <v>1</v>
      </c>
      <c r="F18" s="15">
        <v>12</v>
      </c>
      <c r="G18" s="5">
        <f t="shared" ref="G18:G20" si="4">F18*3</f>
        <v>36</v>
      </c>
      <c r="H18" s="84">
        <f>'TCO-ETP'!C40</f>
        <v>21000</v>
      </c>
      <c r="I18" s="137">
        <f>F18*H18</f>
        <v>252000</v>
      </c>
      <c r="J18" s="137">
        <f>G18*H18</f>
        <v>756000</v>
      </c>
    </row>
    <row r="19" spans="1:10" ht="28" x14ac:dyDescent="0.3">
      <c r="A19" s="195"/>
      <c r="B19" s="193"/>
      <c r="C19" s="6" t="s">
        <v>355</v>
      </c>
      <c r="D19" s="5" t="s">
        <v>354</v>
      </c>
      <c r="E19" s="15">
        <f t="shared" ref="E19:E21" si="5">F19/12</f>
        <v>8.3333333333333339</v>
      </c>
      <c r="F19" s="15">
        <v>100</v>
      </c>
      <c r="G19" s="5">
        <f t="shared" si="4"/>
        <v>300</v>
      </c>
      <c r="H19" s="84">
        <f>'TCO-ETP'!C41</f>
        <v>71.459999999999994</v>
      </c>
      <c r="I19" s="137">
        <f t="shared" ref="I19:I20" si="6">F19*H19</f>
        <v>7145.9999999999991</v>
      </c>
      <c r="J19" s="137">
        <f t="shared" ref="J19:J20" si="7">G19*H19</f>
        <v>21437.999999999996</v>
      </c>
    </row>
    <row r="20" spans="1:10" ht="28" x14ac:dyDescent="0.3">
      <c r="A20" s="195"/>
      <c r="B20" s="193"/>
      <c r="C20" s="6" t="s">
        <v>356</v>
      </c>
      <c r="D20" s="5" t="s">
        <v>354</v>
      </c>
      <c r="E20" s="15">
        <f t="shared" si="5"/>
        <v>12.166666666666666</v>
      </c>
      <c r="F20" s="15">
        <v>146</v>
      </c>
      <c r="G20" s="5">
        <f t="shared" si="4"/>
        <v>438</v>
      </c>
      <c r="H20" s="84">
        <f>'TCO-ETP'!C42</f>
        <v>39.46</v>
      </c>
      <c r="I20" s="137">
        <f t="shared" si="6"/>
        <v>5761.16</v>
      </c>
      <c r="J20" s="137">
        <f t="shared" si="7"/>
        <v>17283.48</v>
      </c>
    </row>
    <row r="21" spans="1:10" x14ac:dyDescent="0.3">
      <c r="A21" s="196"/>
      <c r="B21" s="194"/>
      <c r="C21" s="83" t="s">
        <v>357</v>
      </c>
      <c r="D21" s="5" t="s">
        <v>354</v>
      </c>
      <c r="E21" s="22">
        <f t="shared" si="5"/>
        <v>8.3333333333333329E-2</v>
      </c>
      <c r="F21" s="15">
        <v>1</v>
      </c>
      <c r="G21" s="5">
        <f t="shared" ref="G21" si="8">F21*3</f>
        <v>3</v>
      </c>
      <c r="H21" s="84">
        <f>'TCO-ETP'!C43</f>
        <v>1337.64</v>
      </c>
      <c r="I21" s="137">
        <f>F21*H21</f>
        <v>1337.64</v>
      </c>
      <c r="J21" s="137">
        <f>G21*H21</f>
        <v>4012.92</v>
      </c>
    </row>
    <row r="22" spans="1:10" x14ac:dyDescent="0.3">
      <c r="A22" s="5" t="s">
        <v>299</v>
      </c>
      <c r="B22" s="104" t="s">
        <v>15</v>
      </c>
      <c r="C22" s="6" t="s">
        <v>72</v>
      </c>
      <c r="D22" s="5" t="s">
        <v>34</v>
      </c>
      <c r="E22" s="5">
        <v>1</v>
      </c>
      <c r="F22" s="5">
        <v>1</v>
      </c>
      <c r="G22" s="5">
        <f t="shared" si="1"/>
        <v>3</v>
      </c>
      <c r="H22" s="84">
        <f>'TCO-ETP'!C48</f>
        <v>752327</v>
      </c>
      <c r="I22" s="137">
        <f t="shared" si="2"/>
        <v>752327</v>
      </c>
      <c r="J22" s="137">
        <f t="shared" si="3"/>
        <v>2256981</v>
      </c>
    </row>
    <row r="23" spans="1:10" x14ac:dyDescent="0.3">
      <c r="A23" s="110" t="s">
        <v>58</v>
      </c>
      <c r="B23" s="110"/>
      <c r="C23" s="110"/>
      <c r="D23" s="110"/>
      <c r="E23" s="110"/>
      <c r="F23" s="110"/>
      <c r="G23" s="110"/>
      <c r="H23" s="110"/>
      <c r="I23" s="109">
        <f>SUM(I2:I22)</f>
        <v>7932120.4659426669</v>
      </c>
      <c r="J23" s="109">
        <f>SUM(J2:J22)</f>
        <v>23796361.397828002</v>
      </c>
    </row>
    <row r="28" spans="1:10" x14ac:dyDescent="0.3">
      <c r="E28" s="144"/>
    </row>
  </sheetData>
  <mergeCells count="9">
    <mergeCell ref="B17:B21"/>
    <mergeCell ref="A17:A21"/>
    <mergeCell ref="C2:C3"/>
    <mergeCell ref="A4:A5"/>
    <mergeCell ref="B4:B5"/>
    <mergeCell ref="A8:A16"/>
    <mergeCell ref="B8:B16"/>
    <mergeCell ref="A2:A3"/>
    <mergeCell ref="B2:B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CD866-8D5B-4429-990E-79FB7654F522}">
  <dimension ref="A1:K226"/>
  <sheetViews>
    <sheetView topLeftCell="B1" workbookViewId="0">
      <selection activeCell="D3" sqref="D3"/>
    </sheetView>
  </sheetViews>
  <sheetFormatPr defaultColWidth="18" defaultRowHeight="14.5" x14ac:dyDescent="0.35"/>
  <cols>
    <col min="1" max="1" width="5.453125" customWidth="1"/>
    <col min="2" max="2" width="59.7265625" customWidth="1"/>
    <col min="3" max="3" width="16.7265625" style="53" customWidth="1"/>
    <col min="4" max="4" width="16.1796875" bestFit="1" customWidth="1"/>
    <col min="5" max="5" width="12" bestFit="1" customWidth="1"/>
    <col min="6" max="6" width="17.6328125" customWidth="1"/>
    <col min="7" max="8" width="11.453125" bestFit="1" customWidth="1"/>
    <col min="9" max="9" width="18.81640625" bestFit="1" customWidth="1"/>
    <col min="10" max="10" width="14" bestFit="1" customWidth="1"/>
  </cols>
  <sheetData>
    <row r="1" spans="1:11" x14ac:dyDescent="0.35">
      <c r="A1" s="159" t="s">
        <v>105</v>
      </c>
      <c r="B1" s="159"/>
      <c r="C1" s="159"/>
      <c r="D1" s="159"/>
      <c r="E1" s="159"/>
      <c r="F1" s="159"/>
      <c r="G1" s="159"/>
      <c r="H1" s="159"/>
      <c r="I1" s="159"/>
      <c r="J1" s="159"/>
    </row>
    <row r="2" spans="1:11" ht="31.5" x14ac:dyDescent="0.35">
      <c r="A2" s="54" t="s">
        <v>80</v>
      </c>
      <c r="B2" s="54" t="s">
        <v>81</v>
      </c>
      <c r="C2" s="54" t="s">
        <v>82</v>
      </c>
      <c r="D2" s="54" t="s">
        <v>103</v>
      </c>
      <c r="E2" s="54" t="s">
        <v>83</v>
      </c>
      <c r="F2" s="54" t="s">
        <v>84</v>
      </c>
      <c r="G2" s="54" t="s">
        <v>85</v>
      </c>
      <c r="H2" s="54" t="s">
        <v>261</v>
      </c>
      <c r="I2" s="54" t="s">
        <v>86</v>
      </c>
      <c r="J2" s="54" t="s">
        <v>260</v>
      </c>
    </row>
    <row r="3" spans="1:11" x14ac:dyDescent="0.35">
      <c r="A3" s="163">
        <v>1</v>
      </c>
      <c r="B3" s="164" t="s">
        <v>87</v>
      </c>
      <c r="C3" s="55" t="s">
        <v>29</v>
      </c>
      <c r="D3" s="55" t="s">
        <v>77</v>
      </c>
      <c r="E3" s="61"/>
      <c r="F3" s="79">
        <f t="shared" ref="F3:F4" si="0">G3/12</f>
        <v>1</v>
      </c>
      <c r="G3" s="55">
        <v>12</v>
      </c>
      <c r="H3" s="55">
        <f>G3*3</f>
        <v>36</v>
      </c>
      <c r="I3" s="58">
        <f t="shared" ref="I3:I4" si="1">E3*F3</f>
        <v>0</v>
      </c>
      <c r="J3" s="64">
        <f t="shared" ref="J3:J4" si="2">E3*H3</f>
        <v>0</v>
      </c>
    </row>
    <row r="4" spans="1:11" x14ac:dyDescent="0.35">
      <c r="A4" s="163"/>
      <c r="B4" s="164"/>
      <c r="C4" s="55" t="s">
        <v>30</v>
      </c>
      <c r="D4" s="55" t="s">
        <v>78</v>
      </c>
      <c r="E4" s="61"/>
      <c r="F4" s="79">
        <f t="shared" si="0"/>
        <v>8</v>
      </c>
      <c r="G4" s="55">
        <v>96</v>
      </c>
      <c r="H4" s="55">
        <f>G4*3</f>
        <v>288</v>
      </c>
      <c r="I4" s="58">
        <f t="shared" si="1"/>
        <v>0</v>
      </c>
      <c r="J4" s="64">
        <f t="shared" si="2"/>
        <v>0</v>
      </c>
    </row>
    <row r="5" spans="1:11" x14ac:dyDescent="0.35">
      <c r="A5" s="165" t="s">
        <v>88</v>
      </c>
      <c r="B5" s="166"/>
      <c r="C5" s="166"/>
      <c r="D5" s="166"/>
      <c r="E5" s="166"/>
      <c r="F5" s="166"/>
      <c r="G5" s="166"/>
      <c r="H5" s="167"/>
      <c r="I5" s="62">
        <f>SUM(I3:I4)</f>
        <v>0</v>
      </c>
      <c r="J5" s="62">
        <f>SUM(J3:J4)</f>
        <v>0</v>
      </c>
    </row>
    <row r="6" spans="1:11" x14ac:dyDescent="0.35">
      <c r="A6" s="159" t="s">
        <v>106</v>
      </c>
      <c r="B6" s="159"/>
      <c r="C6" s="159"/>
      <c r="D6" s="159"/>
      <c r="E6" s="159"/>
      <c r="F6" s="159"/>
      <c r="G6" s="159"/>
      <c r="H6" s="159"/>
      <c r="I6" s="159"/>
      <c r="J6" s="159"/>
    </row>
    <row r="7" spans="1:11" ht="31.5" x14ac:dyDescent="0.35">
      <c r="A7" s="54" t="s">
        <v>80</v>
      </c>
      <c r="B7" s="54" t="s">
        <v>81</v>
      </c>
      <c r="C7" s="54" t="s">
        <v>82</v>
      </c>
      <c r="D7" s="54" t="s">
        <v>103</v>
      </c>
      <c r="E7" s="54" t="s">
        <v>83</v>
      </c>
      <c r="F7" s="54" t="s">
        <v>84</v>
      </c>
      <c r="G7" s="54" t="s">
        <v>85</v>
      </c>
      <c r="H7" s="54" t="s">
        <v>261</v>
      </c>
      <c r="I7" s="54" t="s">
        <v>89</v>
      </c>
      <c r="J7" s="54" t="s">
        <v>260</v>
      </c>
    </row>
    <row r="8" spans="1:11" x14ac:dyDescent="0.35">
      <c r="A8" s="60">
        <v>2</v>
      </c>
      <c r="B8" s="57" t="s">
        <v>287</v>
      </c>
      <c r="C8" s="55" t="s">
        <v>90</v>
      </c>
      <c r="D8" s="55" t="s">
        <v>78</v>
      </c>
      <c r="E8" s="61"/>
      <c r="F8" s="79">
        <f t="shared" ref="F8:F9" si="3">G8/12</f>
        <v>100</v>
      </c>
      <c r="G8" s="63">
        <v>1200</v>
      </c>
      <c r="H8" s="55">
        <f>G8*3</f>
        <v>3600</v>
      </c>
      <c r="I8" s="58">
        <f t="shared" ref="I8:I9" si="4">E8*F8</f>
        <v>0</v>
      </c>
      <c r="J8" s="64">
        <f t="shared" ref="J8:J9" si="5">E8*H8</f>
        <v>0</v>
      </c>
      <c r="K8" s="52"/>
    </row>
    <row r="9" spans="1:11" x14ac:dyDescent="0.35">
      <c r="A9" s="60">
        <v>3</v>
      </c>
      <c r="B9" s="57" t="s">
        <v>288</v>
      </c>
      <c r="C9" s="55" t="s">
        <v>59</v>
      </c>
      <c r="D9" s="55" t="s">
        <v>78</v>
      </c>
      <c r="E9" s="61"/>
      <c r="F9" s="79">
        <f t="shared" si="3"/>
        <v>100</v>
      </c>
      <c r="G9" s="63">
        <v>1200</v>
      </c>
      <c r="H9" s="55">
        <f>G9*3</f>
        <v>3600</v>
      </c>
      <c r="I9" s="58">
        <f t="shared" si="4"/>
        <v>0</v>
      </c>
      <c r="J9" s="64">
        <f t="shared" si="5"/>
        <v>0</v>
      </c>
      <c r="K9" s="52"/>
    </row>
    <row r="10" spans="1:11" x14ac:dyDescent="0.35">
      <c r="A10" s="165" t="s">
        <v>91</v>
      </c>
      <c r="B10" s="166"/>
      <c r="C10" s="166"/>
      <c r="D10" s="166"/>
      <c r="E10" s="166"/>
      <c r="F10" s="166"/>
      <c r="G10" s="166"/>
      <c r="H10" s="167"/>
      <c r="I10" s="62">
        <f>SUM(I8:I9)</f>
        <v>0</v>
      </c>
      <c r="J10" s="62">
        <f>SUM(J8:J9)</f>
        <v>0</v>
      </c>
      <c r="K10" s="52"/>
    </row>
    <row r="11" spans="1:11" x14ac:dyDescent="0.35">
      <c r="A11" s="159" t="s">
        <v>107</v>
      </c>
      <c r="B11" s="159"/>
      <c r="C11" s="159"/>
      <c r="D11" s="159"/>
      <c r="E11" s="159"/>
      <c r="F11" s="159"/>
      <c r="G11" s="159"/>
      <c r="H11" s="159"/>
      <c r="I11" s="159"/>
      <c r="J11" s="159"/>
      <c r="K11" s="52"/>
    </row>
    <row r="12" spans="1:11" ht="31.5" x14ac:dyDescent="0.35">
      <c r="A12" s="54" t="s">
        <v>80</v>
      </c>
      <c r="B12" s="54" t="s">
        <v>81</v>
      </c>
      <c r="C12" s="54" t="s">
        <v>82</v>
      </c>
      <c r="D12" s="54" t="s">
        <v>103</v>
      </c>
      <c r="E12" s="54" t="s">
        <v>83</v>
      </c>
      <c r="F12" s="54" t="s">
        <v>84</v>
      </c>
      <c r="G12" s="54" t="s">
        <v>85</v>
      </c>
      <c r="H12" s="54" t="s">
        <v>261</v>
      </c>
      <c r="I12" s="54" t="s">
        <v>89</v>
      </c>
      <c r="J12" s="54" t="s">
        <v>260</v>
      </c>
    </row>
    <row r="13" spans="1:11" x14ac:dyDescent="0.35">
      <c r="A13" s="60">
        <v>4</v>
      </c>
      <c r="B13" s="57" t="s">
        <v>92</v>
      </c>
      <c r="C13" s="55" t="s">
        <v>32</v>
      </c>
      <c r="D13" s="55" t="s">
        <v>78</v>
      </c>
      <c r="E13" s="61"/>
      <c r="F13" s="79">
        <f>G13/12</f>
        <v>41.666666666666664</v>
      </c>
      <c r="G13" s="63">
        <v>500</v>
      </c>
      <c r="H13" s="55">
        <f>G13*3</f>
        <v>1500</v>
      </c>
      <c r="I13" s="58">
        <f t="shared" ref="I13" si="6">E13*F13</f>
        <v>0</v>
      </c>
      <c r="J13" s="64">
        <f>E13*H13</f>
        <v>0</v>
      </c>
      <c r="K13" s="52"/>
    </row>
    <row r="14" spans="1:11" x14ac:dyDescent="0.35">
      <c r="A14" s="165" t="s">
        <v>93</v>
      </c>
      <c r="B14" s="166"/>
      <c r="C14" s="166"/>
      <c r="D14" s="166"/>
      <c r="E14" s="166"/>
      <c r="F14" s="166"/>
      <c r="G14" s="166"/>
      <c r="H14" s="167"/>
      <c r="I14" s="62">
        <f>SUM(I13)</f>
        <v>0</v>
      </c>
      <c r="J14" s="62">
        <f>SUM(J13)</f>
        <v>0</v>
      </c>
      <c r="K14" s="52"/>
    </row>
    <row r="15" spans="1:11" x14ac:dyDescent="0.35">
      <c r="A15" s="159" t="s">
        <v>108</v>
      </c>
      <c r="B15" s="159"/>
      <c r="C15" s="159"/>
      <c r="D15" s="159"/>
      <c r="E15" s="159"/>
      <c r="F15" s="159"/>
      <c r="G15" s="159"/>
      <c r="H15" s="159"/>
      <c r="I15" s="159"/>
      <c r="J15" s="159"/>
    </row>
    <row r="16" spans="1:11" ht="31.5" x14ac:dyDescent="0.35">
      <c r="A16" s="54" t="s">
        <v>80</v>
      </c>
      <c r="B16" s="54" t="s">
        <v>81</v>
      </c>
      <c r="C16" s="54" t="s">
        <v>82</v>
      </c>
      <c r="D16" s="54" t="s">
        <v>103</v>
      </c>
      <c r="E16" s="54" t="s">
        <v>83</v>
      </c>
      <c r="F16" s="54" t="s">
        <v>84</v>
      </c>
      <c r="G16" s="54" t="s">
        <v>85</v>
      </c>
      <c r="H16" s="54" t="s">
        <v>261</v>
      </c>
      <c r="I16" s="54" t="s">
        <v>89</v>
      </c>
      <c r="J16" s="54" t="s">
        <v>260</v>
      </c>
      <c r="K16" s="52"/>
    </row>
    <row r="17" spans="1:11" x14ac:dyDescent="0.35">
      <c r="A17" s="60">
        <v>5</v>
      </c>
      <c r="B17" s="57" t="s">
        <v>161</v>
      </c>
      <c r="C17" s="55" t="s">
        <v>94</v>
      </c>
      <c r="D17" s="55" t="s">
        <v>77</v>
      </c>
      <c r="E17" s="61"/>
      <c r="F17" s="79">
        <f>G17/12</f>
        <v>0</v>
      </c>
      <c r="G17" s="64">
        <v>0</v>
      </c>
      <c r="H17" s="103">
        <f t="shared" ref="H17" si="7">G17*3</f>
        <v>0</v>
      </c>
      <c r="I17" s="58">
        <f t="shared" ref="I17:I26" si="8">E17*F17</f>
        <v>0</v>
      </c>
      <c r="J17" s="64">
        <f t="shared" ref="J17" si="9">E17*H17</f>
        <v>0</v>
      </c>
      <c r="K17" s="52"/>
    </row>
    <row r="18" spans="1:11" x14ac:dyDescent="0.35">
      <c r="A18" s="60">
        <v>6</v>
      </c>
      <c r="B18" s="57" t="s">
        <v>162</v>
      </c>
      <c r="C18" s="55" t="s">
        <v>94</v>
      </c>
      <c r="D18" s="55" t="s">
        <v>77</v>
      </c>
      <c r="E18" s="61"/>
      <c r="F18" s="79">
        <f>G18/12</f>
        <v>200</v>
      </c>
      <c r="G18" s="63">
        <v>2400</v>
      </c>
      <c r="H18" s="55">
        <f>G18*3</f>
        <v>7200</v>
      </c>
      <c r="I18" s="58">
        <f t="shared" si="8"/>
        <v>0</v>
      </c>
      <c r="J18" s="64">
        <f>E18*H18</f>
        <v>0</v>
      </c>
    </row>
    <row r="19" spans="1:11" x14ac:dyDescent="0.35">
      <c r="A19" s="60">
        <v>7</v>
      </c>
      <c r="B19" s="57" t="s">
        <v>163</v>
      </c>
      <c r="C19" s="55" t="s">
        <v>94</v>
      </c>
      <c r="D19" s="55" t="s">
        <v>77</v>
      </c>
      <c r="E19" s="61"/>
      <c r="F19" s="79">
        <f t="shared" ref="F19:F26" si="10">G19/12</f>
        <v>0</v>
      </c>
      <c r="G19" s="64">
        <v>0</v>
      </c>
      <c r="H19" s="103">
        <f t="shared" ref="H19:H26" si="11">G19*3</f>
        <v>0</v>
      </c>
      <c r="I19" s="58">
        <f t="shared" si="8"/>
        <v>0</v>
      </c>
      <c r="J19" s="64">
        <f>E19*H19</f>
        <v>0</v>
      </c>
    </row>
    <row r="20" spans="1:11" x14ac:dyDescent="0.35">
      <c r="A20" s="60">
        <v>8</v>
      </c>
      <c r="B20" s="57" t="s">
        <v>164</v>
      </c>
      <c r="C20" s="55" t="s">
        <v>94</v>
      </c>
      <c r="D20" s="55" t="s">
        <v>77</v>
      </c>
      <c r="E20" s="61"/>
      <c r="F20" s="79">
        <f t="shared" si="10"/>
        <v>0</v>
      </c>
      <c r="G20" s="64">
        <v>0</v>
      </c>
      <c r="H20" s="103">
        <f t="shared" si="11"/>
        <v>0</v>
      </c>
      <c r="I20" s="58">
        <f t="shared" si="8"/>
        <v>0</v>
      </c>
      <c r="J20" s="64">
        <f t="shared" ref="J20:J26" si="12">E20*H20</f>
        <v>0</v>
      </c>
    </row>
    <row r="21" spans="1:11" x14ac:dyDescent="0.35">
      <c r="A21" s="60">
        <v>9</v>
      </c>
      <c r="B21" s="57" t="s">
        <v>165</v>
      </c>
      <c r="C21" s="55" t="s">
        <v>94</v>
      </c>
      <c r="D21" s="55" t="s">
        <v>77</v>
      </c>
      <c r="E21" s="61"/>
      <c r="F21" s="79">
        <f t="shared" si="10"/>
        <v>0</v>
      </c>
      <c r="G21" s="64">
        <v>0</v>
      </c>
      <c r="H21" s="103">
        <f t="shared" si="11"/>
        <v>0</v>
      </c>
      <c r="I21" s="58">
        <f t="shared" si="8"/>
        <v>0</v>
      </c>
      <c r="J21" s="64">
        <f t="shared" si="12"/>
        <v>0</v>
      </c>
    </row>
    <row r="22" spans="1:11" x14ac:dyDescent="0.35">
      <c r="A22" s="60">
        <v>10</v>
      </c>
      <c r="B22" s="57" t="s">
        <v>166</v>
      </c>
      <c r="C22" s="55" t="s">
        <v>94</v>
      </c>
      <c r="D22" s="55" t="s">
        <v>77</v>
      </c>
      <c r="E22" s="61"/>
      <c r="F22" s="79">
        <f t="shared" si="10"/>
        <v>0</v>
      </c>
      <c r="G22" s="64">
        <v>0</v>
      </c>
      <c r="H22" s="103">
        <f t="shared" si="11"/>
        <v>0</v>
      </c>
      <c r="I22" s="58">
        <f t="shared" si="8"/>
        <v>0</v>
      </c>
      <c r="J22" s="64">
        <f t="shared" si="12"/>
        <v>0</v>
      </c>
    </row>
    <row r="23" spans="1:11" x14ac:dyDescent="0.35">
      <c r="A23" s="60">
        <v>11</v>
      </c>
      <c r="B23" s="57" t="s">
        <v>167</v>
      </c>
      <c r="C23" s="55" t="s">
        <v>94</v>
      </c>
      <c r="D23" s="55" t="s">
        <v>77</v>
      </c>
      <c r="E23" s="61"/>
      <c r="F23" s="79">
        <f t="shared" si="10"/>
        <v>0</v>
      </c>
      <c r="G23" s="64">
        <v>0</v>
      </c>
      <c r="H23" s="103">
        <f t="shared" si="11"/>
        <v>0</v>
      </c>
      <c r="I23" s="58">
        <f t="shared" si="8"/>
        <v>0</v>
      </c>
      <c r="J23" s="64">
        <f t="shared" si="12"/>
        <v>0</v>
      </c>
    </row>
    <row r="24" spans="1:11" ht="21.5" customHeight="1" x14ac:dyDescent="0.35">
      <c r="A24" s="60">
        <v>12</v>
      </c>
      <c r="B24" s="57" t="s">
        <v>168</v>
      </c>
      <c r="C24" s="55" t="s">
        <v>160</v>
      </c>
      <c r="D24" s="55" t="s">
        <v>77</v>
      </c>
      <c r="E24" s="61"/>
      <c r="F24" s="79">
        <f t="shared" si="10"/>
        <v>0</v>
      </c>
      <c r="G24" s="64">
        <v>0</v>
      </c>
      <c r="H24" s="103">
        <f t="shared" si="11"/>
        <v>0</v>
      </c>
      <c r="I24" s="58">
        <f t="shared" si="8"/>
        <v>0</v>
      </c>
      <c r="J24" s="64">
        <f t="shared" si="12"/>
        <v>0</v>
      </c>
    </row>
    <row r="25" spans="1:11" ht="22" customHeight="1" x14ac:dyDescent="0.35">
      <c r="A25" s="60">
        <v>13</v>
      </c>
      <c r="B25" s="57" t="s">
        <v>169</v>
      </c>
      <c r="C25" s="55" t="s">
        <v>160</v>
      </c>
      <c r="D25" s="55" t="s">
        <v>77</v>
      </c>
      <c r="E25" s="61"/>
      <c r="F25" s="79">
        <f t="shared" si="10"/>
        <v>0</v>
      </c>
      <c r="G25" s="64">
        <v>0</v>
      </c>
      <c r="H25" s="103">
        <f t="shared" si="11"/>
        <v>0</v>
      </c>
      <c r="I25" s="58">
        <f t="shared" si="8"/>
        <v>0</v>
      </c>
      <c r="J25" s="64">
        <f t="shared" si="12"/>
        <v>0</v>
      </c>
    </row>
    <row r="26" spans="1:11" x14ac:dyDescent="0.35">
      <c r="A26" s="60">
        <v>14</v>
      </c>
      <c r="B26" s="57" t="s">
        <v>170</v>
      </c>
      <c r="C26" s="55" t="s">
        <v>94</v>
      </c>
      <c r="D26" s="55" t="s">
        <v>77</v>
      </c>
      <c r="E26" s="61"/>
      <c r="F26" s="79">
        <f t="shared" si="10"/>
        <v>0</v>
      </c>
      <c r="G26" s="64">
        <v>0</v>
      </c>
      <c r="H26" s="103">
        <f t="shared" si="11"/>
        <v>0</v>
      </c>
      <c r="I26" s="58">
        <f t="shared" si="8"/>
        <v>0</v>
      </c>
      <c r="J26" s="64">
        <f t="shared" si="12"/>
        <v>0</v>
      </c>
    </row>
    <row r="27" spans="1:11" x14ac:dyDescent="0.35">
      <c r="A27" s="165" t="s">
        <v>95</v>
      </c>
      <c r="B27" s="166"/>
      <c r="C27" s="166"/>
      <c r="D27" s="166"/>
      <c r="E27" s="166"/>
      <c r="F27" s="166"/>
      <c r="G27" s="166"/>
      <c r="H27" s="167"/>
      <c r="I27" s="62">
        <f>SUM(I17:I26)</f>
        <v>0</v>
      </c>
      <c r="J27" s="75">
        <f>SUM(J17:J26)</f>
        <v>0</v>
      </c>
    </row>
    <row r="28" spans="1:11" x14ac:dyDescent="0.35">
      <c r="A28" s="159" t="s">
        <v>109</v>
      </c>
      <c r="B28" s="159"/>
      <c r="C28" s="159"/>
      <c r="D28" s="159"/>
      <c r="E28" s="159"/>
      <c r="F28" s="159"/>
      <c r="G28" s="159"/>
      <c r="H28" s="159"/>
      <c r="I28" s="159"/>
      <c r="J28" s="159"/>
    </row>
    <row r="29" spans="1:11" ht="31.5" x14ac:dyDescent="0.35">
      <c r="A29" s="54" t="s">
        <v>80</v>
      </c>
      <c r="B29" s="54" t="s">
        <v>81</v>
      </c>
      <c r="C29" s="54" t="s">
        <v>82</v>
      </c>
      <c r="D29" s="54" t="s">
        <v>103</v>
      </c>
      <c r="E29" s="54" t="s">
        <v>83</v>
      </c>
      <c r="F29" s="54" t="s">
        <v>84</v>
      </c>
      <c r="G29" s="54" t="s">
        <v>85</v>
      </c>
      <c r="H29" s="54" t="s">
        <v>261</v>
      </c>
      <c r="I29" s="54" t="s">
        <v>89</v>
      </c>
      <c r="J29" s="54" t="s">
        <v>260</v>
      </c>
    </row>
    <row r="30" spans="1:11" x14ac:dyDescent="0.35">
      <c r="A30" s="60">
        <v>15</v>
      </c>
      <c r="B30" s="57" t="s">
        <v>171</v>
      </c>
      <c r="C30" s="55" t="s">
        <v>172</v>
      </c>
      <c r="D30" s="55" t="s">
        <v>77</v>
      </c>
      <c r="E30" s="61"/>
      <c r="F30" s="79">
        <f t="shared" ref="F30:F76" si="13">G30/12</f>
        <v>1</v>
      </c>
      <c r="G30" s="55">
        <v>12</v>
      </c>
      <c r="H30" s="103">
        <f t="shared" ref="H30:H93" si="14">G30*3</f>
        <v>36</v>
      </c>
      <c r="I30" s="58">
        <f t="shared" ref="I30:I32" si="15">E30*F30</f>
        <v>0</v>
      </c>
      <c r="J30" s="64">
        <f>E30*H30</f>
        <v>0</v>
      </c>
    </row>
    <row r="31" spans="1:11" x14ac:dyDescent="0.35">
      <c r="A31" s="60">
        <v>16</v>
      </c>
      <c r="B31" s="57" t="s">
        <v>112</v>
      </c>
      <c r="C31" s="55" t="s">
        <v>70</v>
      </c>
      <c r="D31" s="55" t="s">
        <v>78</v>
      </c>
      <c r="E31" s="61"/>
      <c r="F31" s="79">
        <f>G31/12</f>
        <v>0</v>
      </c>
      <c r="G31" s="64">
        <v>0</v>
      </c>
      <c r="H31" s="103">
        <f>G31*3</f>
        <v>0</v>
      </c>
      <c r="I31" s="58">
        <f t="shared" si="15"/>
        <v>0</v>
      </c>
      <c r="J31" s="64">
        <f t="shared" ref="J31:J94" si="16">E31*H31</f>
        <v>0</v>
      </c>
    </row>
    <row r="32" spans="1:11" x14ac:dyDescent="0.35">
      <c r="A32" s="60">
        <v>17</v>
      </c>
      <c r="B32" s="57" t="s">
        <v>113</v>
      </c>
      <c r="C32" s="55" t="s">
        <v>96</v>
      </c>
      <c r="D32" s="55" t="s">
        <v>78</v>
      </c>
      <c r="E32" s="61"/>
      <c r="F32" s="79">
        <f t="shared" si="13"/>
        <v>0</v>
      </c>
      <c r="G32" s="64">
        <v>0</v>
      </c>
      <c r="H32" s="103">
        <f t="shared" si="14"/>
        <v>0</v>
      </c>
      <c r="I32" s="58">
        <f t="shared" si="15"/>
        <v>0</v>
      </c>
      <c r="J32" s="64">
        <f t="shared" si="16"/>
        <v>0</v>
      </c>
    </row>
    <row r="33" spans="1:10" x14ac:dyDescent="0.35">
      <c r="A33" s="60">
        <v>18</v>
      </c>
      <c r="B33" s="57" t="s">
        <v>104</v>
      </c>
      <c r="C33" s="55" t="s">
        <v>96</v>
      </c>
      <c r="D33" s="55" t="s">
        <v>78</v>
      </c>
      <c r="E33" s="61"/>
      <c r="F33" s="79">
        <f t="shared" si="13"/>
        <v>13.333333333333334</v>
      </c>
      <c r="G33" s="55">
        <v>160</v>
      </c>
      <c r="H33" s="103">
        <f t="shared" si="14"/>
        <v>480</v>
      </c>
      <c r="I33" s="58">
        <f>E33*F33</f>
        <v>0</v>
      </c>
      <c r="J33" s="64">
        <f t="shared" si="16"/>
        <v>0</v>
      </c>
    </row>
    <row r="34" spans="1:10" x14ac:dyDescent="0.35">
      <c r="A34" s="60">
        <v>19</v>
      </c>
      <c r="B34" s="57" t="s">
        <v>114</v>
      </c>
      <c r="C34" s="55" t="s">
        <v>96</v>
      </c>
      <c r="D34" s="55" t="s">
        <v>78</v>
      </c>
      <c r="E34" s="61"/>
      <c r="F34" s="79">
        <f t="shared" si="13"/>
        <v>0</v>
      </c>
      <c r="G34" s="64">
        <v>0</v>
      </c>
      <c r="H34" s="103">
        <f t="shared" si="14"/>
        <v>0</v>
      </c>
      <c r="I34" s="58">
        <f t="shared" ref="I34:I97" si="17">E34*F34</f>
        <v>0</v>
      </c>
      <c r="J34" s="64">
        <f t="shared" si="16"/>
        <v>0</v>
      </c>
    </row>
    <row r="35" spans="1:10" x14ac:dyDescent="0.35">
      <c r="A35" s="60">
        <v>20</v>
      </c>
      <c r="B35" s="57" t="s">
        <v>115</v>
      </c>
      <c r="C35" s="55" t="s">
        <v>96</v>
      </c>
      <c r="D35" s="55" t="s">
        <v>78</v>
      </c>
      <c r="E35" s="61"/>
      <c r="F35" s="79">
        <f t="shared" si="13"/>
        <v>0</v>
      </c>
      <c r="G35" s="64">
        <v>0</v>
      </c>
      <c r="H35" s="103">
        <f t="shared" si="14"/>
        <v>0</v>
      </c>
      <c r="I35" s="58">
        <f t="shared" si="17"/>
        <v>0</v>
      </c>
      <c r="J35" s="64">
        <f t="shared" si="16"/>
        <v>0</v>
      </c>
    </row>
    <row r="36" spans="1:10" x14ac:dyDescent="0.35">
      <c r="A36" s="60">
        <v>21</v>
      </c>
      <c r="B36" s="57" t="s">
        <v>116</v>
      </c>
      <c r="C36" s="55" t="s">
        <v>96</v>
      </c>
      <c r="D36" s="55" t="s">
        <v>78</v>
      </c>
      <c r="E36" s="61"/>
      <c r="F36" s="79">
        <f t="shared" si="13"/>
        <v>0</v>
      </c>
      <c r="G36" s="64">
        <v>0</v>
      </c>
      <c r="H36" s="103">
        <f t="shared" si="14"/>
        <v>0</v>
      </c>
      <c r="I36" s="58">
        <f t="shared" si="17"/>
        <v>0</v>
      </c>
      <c r="J36" s="64">
        <f t="shared" si="16"/>
        <v>0</v>
      </c>
    </row>
    <row r="37" spans="1:10" x14ac:dyDescent="0.35">
      <c r="A37" s="60">
        <v>22</v>
      </c>
      <c r="B37" s="57" t="s">
        <v>117</v>
      </c>
      <c r="C37" s="55" t="s">
        <v>96</v>
      </c>
      <c r="D37" s="55" t="s">
        <v>78</v>
      </c>
      <c r="E37" s="61"/>
      <c r="F37" s="79">
        <f t="shared" si="13"/>
        <v>0</v>
      </c>
      <c r="G37" s="64">
        <v>0</v>
      </c>
      <c r="H37" s="103">
        <f t="shared" si="14"/>
        <v>0</v>
      </c>
      <c r="I37" s="58">
        <f t="shared" si="17"/>
        <v>0</v>
      </c>
      <c r="J37" s="64">
        <f t="shared" si="16"/>
        <v>0</v>
      </c>
    </row>
    <row r="38" spans="1:10" x14ac:dyDescent="0.35">
      <c r="A38" s="60">
        <v>23</v>
      </c>
      <c r="B38" s="57" t="s">
        <v>118</v>
      </c>
      <c r="C38" s="55" t="s">
        <v>96</v>
      </c>
      <c r="D38" s="55" t="s">
        <v>78</v>
      </c>
      <c r="E38" s="61"/>
      <c r="F38" s="79">
        <f t="shared" si="13"/>
        <v>0</v>
      </c>
      <c r="G38" s="64">
        <v>0</v>
      </c>
      <c r="H38" s="103">
        <f t="shared" si="14"/>
        <v>0</v>
      </c>
      <c r="I38" s="58">
        <f t="shared" si="17"/>
        <v>0</v>
      </c>
      <c r="J38" s="64">
        <f t="shared" si="16"/>
        <v>0</v>
      </c>
    </row>
    <row r="39" spans="1:10" x14ac:dyDescent="0.35">
      <c r="A39" s="60">
        <v>24</v>
      </c>
      <c r="B39" s="57" t="s">
        <v>119</v>
      </c>
      <c r="C39" s="55" t="s">
        <v>96</v>
      </c>
      <c r="D39" s="55" t="s">
        <v>78</v>
      </c>
      <c r="E39" s="61"/>
      <c r="F39" s="79">
        <f t="shared" si="13"/>
        <v>0</v>
      </c>
      <c r="G39" s="64">
        <v>0</v>
      </c>
      <c r="H39" s="103">
        <f t="shared" si="14"/>
        <v>0</v>
      </c>
      <c r="I39" s="58">
        <f t="shared" si="17"/>
        <v>0</v>
      </c>
      <c r="J39" s="64">
        <f t="shared" si="16"/>
        <v>0</v>
      </c>
    </row>
    <row r="40" spans="1:10" x14ac:dyDescent="0.35">
      <c r="A40" s="60">
        <v>25</v>
      </c>
      <c r="B40" s="57" t="s">
        <v>120</v>
      </c>
      <c r="C40" s="55" t="s">
        <v>96</v>
      </c>
      <c r="D40" s="55" t="s">
        <v>78</v>
      </c>
      <c r="E40" s="61"/>
      <c r="F40" s="79">
        <f t="shared" si="13"/>
        <v>0</v>
      </c>
      <c r="G40" s="64">
        <v>0</v>
      </c>
      <c r="H40" s="103">
        <f t="shared" si="14"/>
        <v>0</v>
      </c>
      <c r="I40" s="58">
        <f t="shared" si="17"/>
        <v>0</v>
      </c>
      <c r="J40" s="64">
        <f t="shared" si="16"/>
        <v>0</v>
      </c>
    </row>
    <row r="41" spans="1:10" x14ac:dyDescent="0.35">
      <c r="A41" s="60">
        <v>26</v>
      </c>
      <c r="B41" s="57" t="s">
        <v>121</v>
      </c>
      <c r="C41" s="55" t="s">
        <v>96</v>
      </c>
      <c r="D41" s="55" t="s">
        <v>78</v>
      </c>
      <c r="E41" s="61"/>
      <c r="F41" s="79">
        <f t="shared" si="13"/>
        <v>0</v>
      </c>
      <c r="G41" s="64">
        <v>0</v>
      </c>
      <c r="H41" s="103">
        <f t="shared" si="14"/>
        <v>0</v>
      </c>
      <c r="I41" s="58">
        <f t="shared" si="17"/>
        <v>0</v>
      </c>
      <c r="J41" s="64">
        <f t="shared" si="16"/>
        <v>0</v>
      </c>
    </row>
    <row r="42" spans="1:10" x14ac:dyDescent="0.35">
      <c r="A42" s="60">
        <v>27</v>
      </c>
      <c r="B42" s="57" t="s">
        <v>122</v>
      </c>
      <c r="C42" s="55" t="s">
        <v>96</v>
      </c>
      <c r="D42" s="55" t="s">
        <v>77</v>
      </c>
      <c r="E42" s="61"/>
      <c r="F42" s="79">
        <f t="shared" si="13"/>
        <v>0</v>
      </c>
      <c r="G42" s="64">
        <v>0</v>
      </c>
      <c r="H42" s="103">
        <f t="shared" si="14"/>
        <v>0</v>
      </c>
      <c r="I42" s="58">
        <f t="shared" si="17"/>
        <v>0</v>
      </c>
      <c r="J42" s="64">
        <f t="shared" si="16"/>
        <v>0</v>
      </c>
    </row>
    <row r="43" spans="1:10" x14ac:dyDescent="0.35">
      <c r="A43" s="60">
        <v>28</v>
      </c>
      <c r="B43" s="57" t="s">
        <v>123</v>
      </c>
      <c r="C43" s="55" t="s">
        <v>96</v>
      </c>
      <c r="D43" s="55" t="s">
        <v>77</v>
      </c>
      <c r="E43" s="61"/>
      <c r="F43" s="79">
        <f t="shared" si="13"/>
        <v>0</v>
      </c>
      <c r="G43" s="64">
        <v>0</v>
      </c>
      <c r="H43" s="103">
        <f t="shared" si="14"/>
        <v>0</v>
      </c>
      <c r="I43" s="58">
        <f t="shared" si="17"/>
        <v>0</v>
      </c>
      <c r="J43" s="64">
        <f t="shared" si="16"/>
        <v>0</v>
      </c>
    </row>
    <row r="44" spans="1:10" x14ac:dyDescent="0.35">
      <c r="A44" s="60">
        <v>29</v>
      </c>
      <c r="B44" s="57" t="s">
        <v>124</v>
      </c>
      <c r="C44" s="55" t="s">
        <v>96</v>
      </c>
      <c r="D44" s="55" t="s">
        <v>77</v>
      </c>
      <c r="E44" s="61"/>
      <c r="F44" s="79">
        <f t="shared" si="13"/>
        <v>0</v>
      </c>
      <c r="G44" s="64">
        <v>0</v>
      </c>
      <c r="H44" s="103">
        <f t="shared" si="14"/>
        <v>0</v>
      </c>
      <c r="I44" s="58">
        <f t="shared" si="17"/>
        <v>0</v>
      </c>
      <c r="J44" s="64">
        <f t="shared" si="16"/>
        <v>0</v>
      </c>
    </row>
    <row r="45" spans="1:10" x14ac:dyDescent="0.35">
      <c r="A45" s="60">
        <v>30</v>
      </c>
      <c r="B45" s="57" t="s">
        <v>154</v>
      </c>
      <c r="C45" s="55" t="s">
        <v>96</v>
      </c>
      <c r="D45" s="55" t="s">
        <v>77</v>
      </c>
      <c r="E45" s="61"/>
      <c r="F45" s="79">
        <f t="shared" si="13"/>
        <v>3.5</v>
      </c>
      <c r="G45" s="55">
        <v>42</v>
      </c>
      <c r="H45" s="103">
        <f t="shared" si="14"/>
        <v>126</v>
      </c>
      <c r="I45" s="58">
        <f t="shared" si="17"/>
        <v>0</v>
      </c>
      <c r="J45" s="64">
        <f t="shared" si="16"/>
        <v>0</v>
      </c>
    </row>
    <row r="46" spans="1:10" x14ac:dyDescent="0.35">
      <c r="A46" s="60">
        <v>31</v>
      </c>
      <c r="B46" s="57" t="s">
        <v>71</v>
      </c>
      <c r="C46" s="55" t="s">
        <v>259</v>
      </c>
      <c r="D46" s="55" t="s">
        <v>77</v>
      </c>
      <c r="E46" s="61"/>
      <c r="F46" s="79">
        <f t="shared" si="13"/>
        <v>41.339999999999996</v>
      </c>
      <c r="G46" s="55">
        <v>496.08</v>
      </c>
      <c r="H46" s="103">
        <f t="shared" si="14"/>
        <v>1488.24</v>
      </c>
      <c r="I46" s="58">
        <f t="shared" si="17"/>
        <v>0</v>
      </c>
      <c r="J46" s="64">
        <f t="shared" si="16"/>
        <v>0</v>
      </c>
    </row>
    <row r="47" spans="1:10" x14ac:dyDescent="0.35">
      <c r="A47" s="60">
        <v>32</v>
      </c>
      <c r="B47" s="57" t="s">
        <v>145</v>
      </c>
      <c r="C47" s="55" t="s">
        <v>152</v>
      </c>
      <c r="D47" s="55" t="s">
        <v>77</v>
      </c>
      <c r="E47" s="61"/>
      <c r="F47" s="79">
        <f t="shared" si="13"/>
        <v>0</v>
      </c>
      <c r="G47" s="64">
        <v>0</v>
      </c>
      <c r="H47" s="103">
        <f t="shared" si="14"/>
        <v>0</v>
      </c>
      <c r="I47" s="58">
        <f t="shared" si="17"/>
        <v>0</v>
      </c>
      <c r="J47" s="64">
        <f t="shared" si="16"/>
        <v>0</v>
      </c>
    </row>
    <row r="48" spans="1:10" x14ac:dyDescent="0.35">
      <c r="A48" s="60">
        <v>33</v>
      </c>
      <c r="B48" s="57" t="s">
        <v>146</v>
      </c>
      <c r="C48" s="55" t="s">
        <v>96</v>
      </c>
      <c r="D48" s="55" t="s">
        <v>77</v>
      </c>
      <c r="E48" s="61"/>
      <c r="F48" s="79">
        <f t="shared" si="13"/>
        <v>0</v>
      </c>
      <c r="G48" s="64">
        <v>0</v>
      </c>
      <c r="H48" s="103">
        <f t="shared" si="14"/>
        <v>0</v>
      </c>
      <c r="I48" s="58">
        <f t="shared" si="17"/>
        <v>0</v>
      </c>
      <c r="J48" s="64">
        <f t="shared" si="16"/>
        <v>0</v>
      </c>
    </row>
    <row r="49" spans="1:10" x14ac:dyDescent="0.35">
      <c r="A49" s="60">
        <v>34</v>
      </c>
      <c r="B49" s="57" t="s">
        <v>147</v>
      </c>
      <c r="C49" s="55" t="s">
        <v>96</v>
      </c>
      <c r="D49" s="55" t="s">
        <v>77</v>
      </c>
      <c r="E49" s="61"/>
      <c r="F49" s="79">
        <f t="shared" si="13"/>
        <v>0</v>
      </c>
      <c r="G49" s="64">
        <v>0</v>
      </c>
      <c r="H49" s="103">
        <f t="shared" si="14"/>
        <v>0</v>
      </c>
      <c r="I49" s="58">
        <f t="shared" si="17"/>
        <v>0</v>
      </c>
      <c r="J49" s="64">
        <f t="shared" si="16"/>
        <v>0</v>
      </c>
    </row>
    <row r="50" spans="1:10" x14ac:dyDescent="0.35">
      <c r="A50" s="60">
        <v>35</v>
      </c>
      <c r="B50" s="57" t="s">
        <v>148</v>
      </c>
      <c r="C50" s="55" t="s">
        <v>96</v>
      </c>
      <c r="D50" s="55" t="s">
        <v>77</v>
      </c>
      <c r="E50" s="61"/>
      <c r="F50" s="79">
        <f t="shared" si="13"/>
        <v>0</v>
      </c>
      <c r="G50" s="64">
        <v>0</v>
      </c>
      <c r="H50" s="103">
        <f t="shared" si="14"/>
        <v>0</v>
      </c>
      <c r="I50" s="58">
        <f t="shared" si="17"/>
        <v>0</v>
      </c>
      <c r="J50" s="64">
        <f t="shared" si="16"/>
        <v>0</v>
      </c>
    </row>
    <row r="51" spans="1:10" x14ac:dyDescent="0.35">
      <c r="A51" s="60">
        <v>36</v>
      </c>
      <c r="B51" s="57" t="s">
        <v>149</v>
      </c>
      <c r="C51" s="55" t="s">
        <v>96</v>
      </c>
      <c r="D51" s="55" t="s">
        <v>77</v>
      </c>
      <c r="E51" s="61"/>
      <c r="F51" s="79">
        <f t="shared" si="13"/>
        <v>0</v>
      </c>
      <c r="G51" s="64">
        <v>0</v>
      </c>
      <c r="H51" s="103">
        <f t="shared" si="14"/>
        <v>0</v>
      </c>
      <c r="I51" s="58">
        <f t="shared" si="17"/>
        <v>0</v>
      </c>
      <c r="J51" s="64">
        <f t="shared" si="16"/>
        <v>0</v>
      </c>
    </row>
    <row r="52" spans="1:10" x14ac:dyDescent="0.35">
      <c r="A52" s="60">
        <v>37</v>
      </c>
      <c r="B52" s="57" t="s">
        <v>150</v>
      </c>
      <c r="C52" s="55" t="s">
        <v>96</v>
      </c>
      <c r="D52" s="55" t="s">
        <v>77</v>
      </c>
      <c r="E52" s="61"/>
      <c r="F52" s="79">
        <f t="shared" si="13"/>
        <v>0</v>
      </c>
      <c r="G52" s="64">
        <v>0</v>
      </c>
      <c r="H52" s="103">
        <f t="shared" si="14"/>
        <v>0</v>
      </c>
      <c r="I52" s="58">
        <f t="shared" si="17"/>
        <v>0</v>
      </c>
      <c r="J52" s="64">
        <f t="shared" si="16"/>
        <v>0</v>
      </c>
    </row>
    <row r="53" spans="1:10" x14ac:dyDescent="0.35">
      <c r="A53" s="60">
        <v>38</v>
      </c>
      <c r="B53" s="57" t="s">
        <v>151</v>
      </c>
      <c r="C53" s="55" t="s">
        <v>153</v>
      </c>
      <c r="D53" s="55" t="s">
        <v>77</v>
      </c>
      <c r="E53" s="61"/>
      <c r="F53" s="79">
        <f t="shared" si="13"/>
        <v>0</v>
      </c>
      <c r="G53" s="64">
        <v>0</v>
      </c>
      <c r="H53" s="103">
        <f t="shared" si="14"/>
        <v>0</v>
      </c>
      <c r="I53" s="58">
        <f t="shared" si="17"/>
        <v>0</v>
      </c>
      <c r="J53" s="64">
        <f t="shared" si="16"/>
        <v>0</v>
      </c>
    </row>
    <row r="54" spans="1:10" x14ac:dyDescent="0.35">
      <c r="A54" s="60">
        <v>39</v>
      </c>
      <c r="B54" s="57" t="s">
        <v>173</v>
      </c>
      <c r="C54" s="55" t="s">
        <v>179</v>
      </c>
      <c r="D54" s="55" t="s">
        <v>77</v>
      </c>
      <c r="E54" s="61"/>
      <c r="F54" s="79">
        <f t="shared" si="13"/>
        <v>0</v>
      </c>
      <c r="G54" s="64">
        <v>0</v>
      </c>
      <c r="H54" s="103">
        <f t="shared" si="14"/>
        <v>0</v>
      </c>
      <c r="I54" s="58">
        <f t="shared" si="17"/>
        <v>0</v>
      </c>
      <c r="J54" s="64">
        <f t="shared" si="16"/>
        <v>0</v>
      </c>
    </row>
    <row r="55" spans="1:10" x14ac:dyDescent="0.35">
      <c r="A55" s="60">
        <v>40</v>
      </c>
      <c r="B55" s="57" t="s">
        <v>174</v>
      </c>
      <c r="C55" s="55" t="s">
        <v>180</v>
      </c>
      <c r="D55" s="55" t="s">
        <v>77</v>
      </c>
      <c r="E55" s="61"/>
      <c r="F55" s="79">
        <f t="shared" si="13"/>
        <v>0</v>
      </c>
      <c r="G55" s="64">
        <v>0</v>
      </c>
      <c r="H55" s="103">
        <f t="shared" si="14"/>
        <v>0</v>
      </c>
      <c r="I55" s="58">
        <f t="shared" si="17"/>
        <v>0</v>
      </c>
      <c r="J55" s="64">
        <f t="shared" si="16"/>
        <v>0</v>
      </c>
    </row>
    <row r="56" spans="1:10" x14ac:dyDescent="0.35">
      <c r="A56" s="60">
        <v>41</v>
      </c>
      <c r="B56" s="57" t="s">
        <v>175</v>
      </c>
      <c r="C56" s="55" t="s">
        <v>181</v>
      </c>
      <c r="D56" s="55" t="s">
        <v>77</v>
      </c>
      <c r="E56" s="61"/>
      <c r="F56" s="79">
        <f t="shared" si="13"/>
        <v>0</v>
      </c>
      <c r="G56" s="64">
        <v>0</v>
      </c>
      <c r="H56" s="103">
        <f t="shared" si="14"/>
        <v>0</v>
      </c>
      <c r="I56" s="58">
        <f t="shared" si="17"/>
        <v>0</v>
      </c>
      <c r="J56" s="64">
        <f t="shared" si="16"/>
        <v>0</v>
      </c>
    </row>
    <row r="57" spans="1:10" x14ac:dyDescent="0.35">
      <c r="A57" s="60">
        <v>42</v>
      </c>
      <c r="B57" s="57" t="s">
        <v>176</v>
      </c>
      <c r="C57" s="55" t="s">
        <v>182</v>
      </c>
      <c r="D57" s="55" t="s">
        <v>77</v>
      </c>
      <c r="E57" s="61"/>
      <c r="F57" s="79">
        <f t="shared" si="13"/>
        <v>0</v>
      </c>
      <c r="G57" s="64">
        <v>0</v>
      </c>
      <c r="H57" s="103">
        <f t="shared" si="14"/>
        <v>0</v>
      </c>
      <c r="I57" s="58">
        <f t="shared" si="17"/>
        <v>0</v>
      </c>
      <c r="J57" s="64">
        <f t="shared" si="16"/>
        <v>0</v>
      </c>
    </row>
    <row r="58" spans="1:10" x14ac:dyDescent="0.35">
      <c r="A58" s="60">
        <v>43</v>
      </c>
      <c r="B58" s="57" t="s">
        <v>177</v>
      </c>
      <c r="C58" s="55" t="s">
        <v>182</v>
      </c>
      <c r="D58" s="55" t="s">
        <v>77</v>
      </c>
      <c r="E58" s="61"/>
      <c r="F58" s="79">
        <f t="shared" si="13"/>
        <v>0</v>
      </c>
      <c r="G58" s="64">
        <v>0</v>
      </c>
      <c r="H58" s="103">
        <f t="shared" si="14"/>
        <v>0</v>
      </c>
      <c r="I58" s="58">
        <f t="shared" si="17"/>
        <v>0</v>
      </c>
      <c r="J58" s="64">
        <f t="shared" si="16"/>
        <v>0</v>
      </c>
    </row>
    <row r="59" spans="1:10" x14ac:dyDescent="0.35">
      <c r="A59" s="60">
        <v>44</v>
      </c>
      <c r="B59" s="57" t="s">
        <v>178</v>
      </c>
      <c r="C59" s="55" t="s">
        <v>182</v>
      </c>
      <c r="D59" s="55" t="s">
        <v>77</v>
      </c>
      <c r="E59" s="61"/>
      <c r="F59" s="79">
        <f t="shared" si="13"/>
        <v>0</v>
      </c>
      <c r="G59" s="64">
        <v>0</v>
      </c>
      <c r="H59" s="103">
        <f t="shared" si="14"/>
        <v>0</v>
      </c>
      <c r="I59" s="58">
        <f t="shared" si="17"/>
        <v>0</v>
      </c>
      <c r="J59" s="64">
        <f t="shared" si="16"/>
        <v>0</v>
      </c>
    </row>
    <row r="60" spans="1:10" x14ac:dyDescent="0.35">
      <c r="A60" s="60">
        <v>45</v>
      </c>
      <c r="B60" s="57" t="s">
        <v>156</v>
      </c>
      <c r="C60" s="55" t="s">
        <v>90</v>
      </c>
      <c r="D60" s="55" t="s">
        <v>78</v>
      </c>
      <c r="E60" s="61"/>
      <c r="F60" s="79">
        <f t="shared" si="13"/>
        <v>0</v>
      </c>
      <c r="G60" s="64">
        <v>0</v>
      </c>
      <c r="H60" s="103">
        <f t="shared" si="14"/>
        <v>0</v>
      </c>
      <c r="I60" s="58">
        <f t="shared" si="17"/>
        <v>0</v>
      </c>
      <c r="J60" s="64">
        <f t="shared" si="16"/>
        <v>0</v>
      </c>
    </row>
    <row r="61" spans="1:10" x14ac:dyDescent="0.35">
      <c r="A61" s="60">
        <v>46</v>
      </c>
      <c r="B61" s="57" t="s">
        <v>134</v>
      </c>
      <c r="C61" s="55" t="s">
        <v>139</v>
      </c>
      <c r="D61" s="55" t="s">
        <v>77</v>
      </c>
      <c r="E61" s="61"/>
      <c r="F61" s="79">
        <f t="shared" si="13"/>
        <v>0</v>
      </c>
      <c r="G61" s="64">
        <v>0</v>
      </c>
      <c r="H61" s="103">
        <f t="shared" si="14"/>
        <v>0</v>
      </c>
      <c r="I61" s="58">
        <f t="shared" si="17"/>
        <v>0</v>
      </c>
      <c r="J61" s="64">
        <f t="shared" si="16"/>
        <v>0</v>
      </c>
    </row>
    <row r="62" spans="1:10" x14ac:dyDescent="0.35">
      <c r="A62" s="60">
        <v>47</v>
      </c>
      <c r="B62" s="57" t="s">
        <v>135</v>
      </c>
      <c r="C62" s="55" t="s">
        <v>139</v>
      </c>
      <c r="D62" s="55" t="s">
        <v>77</v>
      </c>
      <c r="E62" s="61"/>
      <c r="F62" s="79">
        <f t="shared" si="13"/>
        <v>20</v>
      </c>
      <c r="G62" s="64">
        <v>240</v>
      </c>
      <c r="H62" s="103">
        <f t="shared" si="14"/>
        <v>720</v>
      </c>
      <c r="I62" s="58">
        <f t="shared" si="17"/>
        <v>0</v>
      </c>
      <c r="J62" s="64">
        <f t="shared" si="16"/>
        <v>0</v>
      </c>
    </row>
    <row r="63" spans="1:10" x14ac:dyDescent="0.35">
      <c r="A63" s="60">
        <v>48</v>
      </c>
      <c r="B63" s="57" t="s">
        <v>136</v>
      </c>
      <c r="C63" s="55" t="s">
        <v>139</v>
      </c>
      <c r="D63" s="55" t="s">
        <v>77</v>
      </c>
      <c r="E63" s="61"/>
      <c r="F63" s="79">
        <f t="shared" si="13"/>
        <v>0</v>
      </c>
      <c r="G63" s="64">
        <v>0</v>
      </c>
      <c r="H63" s="103">
        <f>G63*3</f>
        <v>0</v>
      </c>
      <c r="I63" s="58">
        <f t="shared" si="17"/>
        <v>0</v>
      </c>
      <c r="J63" s="64">
        <f t="shared" si="16"/>
        <v>0</v>
      </c>
    </row>
    <row r="64" spans="1:10" x14ac:dyDescent="0.35">
      <c r="A64" s="60">
        <v>49</v>
      </c>
      <c r="B64" s="57" t="s">
        <v>137</v>
      </c>
      <c r="C64" s="55" t="s">
        <v>139</v>
      </c>
      <c r="D64" s="55" t="s">
        <v>77</v>
      </c>
      <c r="E64" s="61"/>
      <c r="F64" s="79">
        <f t="shared" si="13"/>
        <v>0</v>
      </c>
      <c r="G64" s="64">
        <v>0</v>
      </c>
      <c r="H64" s="103">
        <f t="shared" si="14"/>
        <v>0</v>
      </c>
      <c r="I64" s="58">
        <f t="shared" si="17"/>
        <v>0</v>
      </c>
      <c r="J64" s="64">
        <f t="shared" si="16"/>
        <v>0</v>
      </c>
    </row>
    <row r="65" spans="1:10" x14ac:dyDescent="0.35">
      <c r="A65" s="60">
        <v>50</v>
      </c>
      <c r="B65" s="57" t="s">
        <v>138</v>
      </c>
      <c r="C65" s="55" t="s">
        <v>139</v>
      </c>
      <c r="D65" s="55" t="s">
        <v>77</v>
      </c>
      <c r="E65" s="61"/>
      <c r="F65" s="79">
        <f t="shared" si="13"/>
        <v>0</v>
      </c>
      <c r="G65" s="64">
        <v>0</v>
      </c>
      <c r="H65" s="103">
        <f t="shared" si="14"/>
        <v>0</v>
      </c>
      <c r="I65" s="58">
        <f t="shared" si="17"/>
        <v>0</v>
      </c>
      <c r="J65" s="64">
        <f t="shared" si="16"/>
        <v>0</v>
      </c>
    </row>
    <row r="66" spans="1:10" x14ac:dyDescent="0.35">
      <c r="A66" s="60">
        <v>51</v>
      </c>
      <c r="B66" s="57" t="s">
        <v>140</v>
      </c>
      <c r="C66" s="55" t="s">
        <v>139</v>
      </c>
      <c r="D66" s="55" t="s">
        <v>77</v>
      </c>
      <c r="E66" s="61"/>
      <c r="F66" s="79">
        <f t="shared" si="13"/>
        <v>0</v>
      </c>
      <c r="G66" s="64">
        <v>0</v>
      </c>
      <c r="H66" s="103">
        <f t="shared" si="14"/>
        <v>0</v>
      </c>
      <c r="I66" s="58">
        <f t="shared" si="17"/>
        <v>0</v>
      </c>
      <c r="J66" s="64">
        <f t="shared" si="16"/>
        <v>0</v>
      </c>
    </row>
    <row r="67" spans="1:10" x14ac:dyDescent="0.35">
      <c r="A67" s="60">
        <v>52</v>
      </c>
      <c r="B67" s="57" t="s">
        <v>141</v>
      </c>
      <c r="C67" s="55" t="s">
        <v>139</v>
      </c>
      <c r="D67" s="55" t="s">
        <v>77</v>
      </c>
      <c r="E67" s="61"/>
      <c r="F67" s="79">
        <f t="shared" si="13"/>
        <v>0</v>
      </c>
      <c r="G67" s="64">
        <v>0</v>
      </c>
      <c r="H67" s="103">
        <f t="shared" si="14"/>
        <v>0</v>
      </c>
      <c r="I67" s="58">
        <f t="shared" si="17"/>
        <v>0</v>
      </c>
      <c r="J67" s="64">
        <f t="shared" si="16"/>
        <v>0</v>
      </c>
    </row>
    <row r="68" spans="1:10" x14ac:dyDescent="0.35">
      <c r="A68" s="60">
        <v>53</v>
      </c>
      <c r="B68" s="57" t="s">
        <v>142</v>
      </c>
      <c r="C68" s="55" t="s">
        <v>139</v>
      </c>
      <c r="D68" s="55" t="s">
        <v>77</v>
      </c>
      <c r="E68" s="61"/>
      <c r="F68" s="79">
        <f t="shared" si="13"/>
        <v>0</v>
      </c>
      <c r="G68" s="64">
        <v>0</v>
      </c>
      <c r="H68" s="103">
        <f t="shared" si="14"/>
        <v>0</v>
      </c>
      <c r="I68" s="58">
        <f t="shared" si="17"/>
        <v>0</v>
      </c>
      <c r="J68" s="64">
        <f t="shared" si="16"/>
        <v>0</v>
      </c>
    </row>
    <row r="69" spans="1:10" x14ac:dyDescent="0.35">
      <c r="A69" s="60">
        <v>54</v>
      </c>
      <c r="B69" s="57" t="s">
        <v>143</v>
      </c>
      <c r="C69" s="55" t="s">
        <v>139</v>
      </c>
      <c r="D69" s="55" t="s">
        <v>77</v>
      </c>
      <c r="E69" s="61"/>
      <c r="F69" s="79">
        <f t="shared" si="13"/>
        <v>0</v>
      </c>
      <c r="G69" s="64">
        <v>0</v>
      </c>
      <c r="H69" s="103">
        <f t="shared" si="14"/>
        <v>0</v>
      </c>
      <c r="I69" s="58">
        <f t="shared" si="17"/>
        <v>0</v>
      </c>
      <c r="J69" s="64">
        <f t="shared" si="16"/>
        <v>0</v>
      </c>
    </row>
    <row r="70" spans="1:10" x14ac:dyDescent="0.35">
      <c r="A70" s="60">
        <v>55</v>
      </c>
      <c r="B70" s="57" t="s">
        <v>144</v>
      </c>
      <c r="C70" s="55" t="s">
        <v>139</v>
      </c>
      <c r="D70" s="55" t="s">
        <v>77</v>
      </c>
      <c r="E70" s="61"/>
      <c r="F70" s="79">
        <f t="shared" si="13"/>
        <v>0</v>
      </c>
      <c r="G70" s="64">
        <v>0</v>
      </c>
      <c r="H70" s="103">
        <f t="shared" si="14"/>
        <v>0</v>
      </c>
      <c r="I70" s="58">
        <f t="shared" si="17"/>
        <v>0</v>
      </c>
      <c r="J70" s="64">
        <f t="shared" si="16"/>
        <v>0</v>
      </c>
    </row>
    <row r="71" spans="1:10" x14ac:dyDescent="0.35">
      <c r="A71" s="60">
        <v>56</v>
      </c>
      <c r="B71" s="57" t="s">
        <v>183</v>
      </c>
      <c r="C71" s="55" t="s">
        <v>29</v>
      </c>
      <c r="D71" s="55" t="s">
        <v>77</v>
      </c>
      <c r="E71" s="61"/>
      <c r="F71" s="79">
        <f t="shared" si="13"/>
        <v>0</v>
      </c>
      <c r="G71" s="64">
        <v>0</v>
      </c>
      <c r="H71" s="103">
        <f t="shared" si="14"/>
        <v>0</v>
      </c>
      <c r="I71" s="58">
        <f t="shared" si="17"/>
        <v>0</v>
      </c>
      <c r="J71" s="64">
        <f t="shared" si="16"/>
        <v>0</v>
      </c>
    </row>
    <row r="72" spans="1:10" x14ac:dyDescent="0.35">
      <c r="A72" s="60">
        <v>57</v>
      </c>
      <c r="B72" s="57" t="s">
        <v>184</v>
      </c>
      <c r="C72" s="55" t="s">
        <v>29</v>
      </c>
      <c r="D72" s="55" t="s">
        <v>77</v>
      </c>
      <c r="E72" s="61"/>
      <c r="F72" s="79">
        <f t="shared" si="13"/>
        <v>0</v>
      </c>
      <c r="G72" s="64">
        <v>0</v>
      </c>
      <c r="H72" s="103">
        <f t="shared" si="14"/>
        <v>0</v>
      </c>
      <c r="I72" s="58">
        <f t="shared" si="17"/>
        <v>0</v>
      </c>
      <c r="J72" s="64">
        <f t="shared" si="16"/>
        <v>0</v>
      </c>
    </row>
    <row r="73" spans="1:10" x14ac:dyDescent="0.35">
      <c r="A73" s="60">
        <v>58</v>
      </c>
      <c r="B73" s="57" t="s">
        <v>185</v>
      </c>
      <c r="C73" s="55" t="s">
        <v>29</v>
      </c>
      <c r="D73" s="55" t="s">
        <v>77</v>
      </c>
      <c r="E73" s="61"/>
      <c r="F73" s="79">
        <f t="shared" si="13"/>
        <v>0</v>
      </c>
      <c r="G73" s="64">
        <v>0</v>
      </c>
      <c r="H73" s="103">
        <f t="shared" si="14"/>
        <v>0</v>
      </c>
      <c r="I73" s="58">
        <f t="shared" si="17"/>
        <v>0</v>
      </c>
      <c r="J73" s="64">
        <f t="shared" si="16"/>
        <v>0</v>
      </c>
    </row>
    <row r="74" spans="1:10" x14ac:dyDescent="0.35">
      <c r="A74" s="60">
        <v>59</v>
      </c>
      <c r="B74" s="57" t="s">
        <v>186</v>
      </c>
      <c r="C74" s="55" t="s">
        <v>29</v>
      </c>
      <c r="D74" s="55" t="s">
        <v>77</v>
      </c>
      <c r="E74" s="61"/>
      <c r="F74" s="79">
        <f t="shared" si="13"/>
        <v>0</v>
      </c>
      <c r="G74" s="64">
        <v>0</v>
      </c>
      <c r="H74" s="103">
        <f t="shared" si="14"/>
        <v>0</v>
      </c>
      <c r="I74" s="58">
        <f t="shared" si="17"/>
        <v>0</v>
      </c>
      <c r="J74" s="64">
        <f t="shared" si="16"/>
        <v>0</v>
      </c>
    </row>
    <row r="75" spans="1:10" x14ac:dyDescent="0.35">
      <c r="A75" s="60">
        <v>60</v>
      </c>
      <c r="B75" s="57" t="s">
        <v>187</v>
      </c>
      <c r="C75" s="55" t="s">
        <v>29</v>
      </c>
      <c r="D75" s="55" t="s">
        <v>77</v>
      </c>
      <c r="E75" s="61"/>
      <c r="F75" s="79">
        <f t="shared" si="13"/>
        <v>0</v>
      </c>
      <c r="G75" s="64">
        <v>0</v>
      </c>
      <c r="H75" s="103">
        <f t="shared" si="14"/>
        <v>0</v>
      </c>
      <c r="I75" s="58">
        <f t="shared" si="17"/>
        <v>0</v>
      </c>
      <c r="J75" s="64">
        <f t="shared" si="16"/>
        <v>0</v>
      </c>
    </row>
    <row r="76" spans="1:10" x14ac:dyDescent="0.35">
      <c r="A76" s="60">
        <v>61</v>
      </c>
      <c r="B76" s="57" t="s">
        <v>125</v>
      </c>
      <c r="C76" s="55" t="s">
        <v>70</v>
      </c>
      <c r="D76" s="55" t="s">
        <v>77</v>
      </c>
      <c r="E76" s="61"/>
      <c r="F76" s="79">
        <f t="shared" si="13"/>
        <v>1</v>
      </c>
      <c r="G76" s="55">
        <v>12</v>
      </c>
      <c r="H76" s="103">
        <f t="shared" si="14"/>
        <v>36</v>
      </c>
      <c r="I76" s="58">
        <f t="shared" si="17"/>
        <v>0</v>
      </c>
      <c r="J76" s="64">
        <f t="shared" si="16"/>
        <v>0</v>
      </c>
    </row>
    <row r="77" spans="1:10" x14ac:dyDescent="0.35">
      <c r="A77" s="60">
        <v>62</v>
      </c>
      <c r="B77" s="57" t="s">
        <v>127</v>
      </c>
      <c r="C77" s="55" t="s">
        <v>126</v>
      </c>
      <c r="D77" s="55" t="s">
        <v>77</v>
      </c>
      <c r="E77" s="61"/>
      <c r="F77" s="79">
        <f>G77/12</f>
        <v>0</v>
      </c>
      <c r="G77" s="64">
        <v>0</v>
      </c>
      <c r="H77" s="103">
        <f t="shared" si="14"/>
        <v>0</v>
      </c>
      <c r="I77" s="58">
        <f t="shared" si="17"/>
        <v>0</v>
      </c>
      <c r="J77" s="64">
        <f t="shared" si="16"/>
        <v>0</v>
      </c>
    </row>
    <row r="78" spans="1:10" x14ac:dyDescent="0.35">
      <c r="A78" s="60">
        <v>63</v>
      </c>
      <c r="B78" s="57" t="s">
        <v>128</v>
      </c>
      <c r="C78" s="55" t="s">
        <v>126</v>
      </c>
      <c r="D78" s="55" t="s">
        <v>77</v>
      </c>
      <c r="E78" s="61"/>
      <c r="F78" s="79">
        <f t="shared" ref="F78:F141" si="18">G78/12</f>
        <v>0</v>
      </c>
      <c r="G78" s="64">
        <v>0</v>
      </c>
      <c r="H78" s="103">
        <f t="shared" si="14"/>
        <v>0</v>
      </c>
      <c r="I78" s="58">
        <f t="shared" si="17"/>
        <v>0</v>
      </c>
      <c r="J78" s="64">
        <f t="shared" si="16"/>
        <v>0</v>
      </c>
    </row>
    <row r="79" spans="1:10" x14ac:dyDescent="0.35">
      <c r="A79" s="60">
        <v>64</v>
      </c>
      <c r="B79" s="57" t="s">
        <v>129</v>
      </c>
      <c r="C79" s="55" t="s">
        <v>126</v>
      </c>
      <c r="D79" s="55" t="s">
        <v>77</v>
      </c>
      <c r="E79" s="61"/>
      <c r="F79" s="79">
        <f t="shared" si="18"/>
        <v>0</v>
      </c>
      <c r="G79" s="64">
        <v>0</v>
      </c>
      <c r="H79" s="103">
        <f t="shared" si="14"/>
        <v>0</v>
      </c>
      <c r="I79" s="58">
        <f t="shared" si="17"/>
        <v>0</v>
      </c>
      <c r="J79" s="64">
        <f t="shared" si="16"/>
        <v>0</v>
      </c>
    </row>
    <row r="80" spans="1:10" x14ac:dyDescent="0.35">
      <c r="A80" s="60">
        <v>65</v>
      </c>
      <c r="B80" s="57" t="s">
        <v>130</v>
      </c>
      <c r="C80" s="55" t="s">
        <v>126</v>
      </c>
      <c r="D80" s="55" t="s">
        <v>77</v>
      </c>
      <c r="E80" s="61"/>
      <c r="F80" s="79">
        <f t="shared" si="18"/>
        <v>0</v>
      </c>
      <c r="G80" s="64">
        <v>0</v>
      </c>
      <c r="H80" s="103">
        <f t="shared" si="14"/>
        <v>0</v>
      </c>
      <c r="I80" s="58">
        <f t="shared" si="17"/>
        <v>0</v>
      </c>
      <c r="J80" s="64">
        <f t="shared" si="16"/>
        <v>0</v>
      </c>
    </row>
    <row r="81" spans="1:10" x14ac:dyDescent="0.35">
      <c r="A81" s="60">
        <v>66</v>
      </c>
      <c r="B81" s="57" t="s">
        <v>131</v>
      </c>
      <c r="C81" s="55" t="s">
        <v>126</v>
      </c>
      <c r="D81" s="55" t="s">
        <v>77</v>
      </c>
      <c r="E81" s="61"/>
      <c r="F81" s="79">
        <f t="shared" si="18"/>
        <v>0</v>
      </c>
      <c r="G81" s="64">
        <v>0</v>
      </c>
      <c r="H81" s="103">
        <f t="shared" si="14"/>
        <v>0</v>
      </c>
      <c r="I81" s="58">
        <f t="shared" si="17"/>
        <v>0</v>
      </c>
      <c r="J81" s="64">
        <f t="shared" si="16"/>
        <v>0</v>
      </c>
    </row>
    <row r="82" spans="1:10" x14ac:dyDescent="0.35">
      <c r="A82" s="60">
        <v>67</v>
      </c>
      <c r="B82" s="57" t="s">
        <v>132</v>
      </c>
      <c r="C82" s="55" t="s">
        <v>126</v>
      </c>
      <c r="D82" s="55" t="s">
        <v>77</v>
      </c>
      <c r="E82" s="61"/>
      <c r="F82" s="79">
        <f t="shared" si="18"/>
        <v>0</v>
      </c>
      <c r="G82" s="64">
        <v>0</v>
      </c>
      <c r="H82" s="103">
        <f t="shared" si="14"/>
        <v>0</v>
      </c>
      <c r="I82" s="58">
        <f t="shared" si="17"/>
        <v>0</v>
      </c>
      <c r="J82" s="64">
        <f t="shared" si="16"/>
        <v>0</v>
      </c>
    </row>
    <row r="83" spans="1:10" ht="20" x14ac:dyDescent="0.35">
      <c r="A83" s="60">
        <v>68</v>
      </c>
      <c r="B83" s="57" t="s">
        <v>188</v>
      </c>
      <c r="C83" s="55" t="s">
        <v>189</v>
      </c>
      <c r="D83" s="55" t="s">
        <v>77</v>
      </c>
      <c r="E83" s="61"/>
      <c r="F83" s="79">
        <f t="shared" si="18"/>
        <v>0</v>
      </c>
      <c r="G83" s="64">
        <v>0</v>
      </c>
      <c r="H83" s="103">
        <f t="shared" si="14"/>
        <v>0</v>
      </c>
      <c r="I83" s="58">
        <f t="shared" si="17"/>
        <v>0</v>
      </c>
      <c r="J83" s="64">
        <f t="shared" si="16"/>
        <v>0</v>
      </c>
    </row>
    <row r="84" spans="1:10" x14ac:dyDescent="0.35">
      <c r="A84" s="60">
        <v>69</v>
      </c>
      <c r="B84" s="57" t="s">
        <v>190</v>
      </c>
      <c r="C84" s="55" t="s">
        <v>94</v>
      </c>
      <c r="D84" s="55" t="s">
        <v>77</v>
      </c>
      <c r="E84" s="65"/>
      <c r="F84" s="79">
        <f t="shared" si="18"/>
        <v>0</v>
      </c>
      <c r="G84" s="64">
        <v>0</v>
      </c>
      <c r="H84" s="103">
        <f t="shared" si="14"/>
        <v>0</v>
      </c>
      <c r="I84" s="58">
        <f t="shared" si="17"/>
        <v>0</v>
      </c>
      <c r="J84" s="64">
        <f t="shared" si="16"/>
        <v>0</v>
      </c>
    </row>
    <row r="85" spans="1:10" x14ac:dyDescent="0.35">
      <c r="A85" s="60">
        <v>70</v>
      </c>
      <c r="B85" s="57" t="s">
        <v>191</v>
      </c>
      <c r="C85" s="55" t="s">
        <v>133</v>
      </c>
      <c r="D85" s="55" t="s">
        <v>78</v>
      </c>
      <c r="E85" s="65"/>
      <c r="F85" s="79">
        <f>G85/12</f>
        <v>0</v>
      </c>
      <c r="G85" s="64">
        <v>0</v>
      </c>
      <c r="H85" s="103">
        <f>G85*3</f>
        <v>0</v>
      </c>
      <c r="I85" s="58">
        <f t="shared" si="17"/>
        <v>0</v>
      </c>
      <c r="J85" s="64">
        <f t="shared" si="16"/>
        <v>0</v>
      </c>
    </row>
    <row r="86" spans="1:10" x14ac:dyDescent="0.35">
      <c r="A86" s="60">
        <v>71</v>
      </c>
      <c r="B86" s="57" t="s">
        <v>192</v>
      </c>
      <c r="C86" s="55" t="s">
        <v>126</v>
      </c>
      <c r="D86" s="55" t="s">
        <v>77</v>
      </c>
      <c r="E86" s="61"/>
      <c r="F86" s="79">
        <f t="shared" si="18"/>
        <v>0</v>
      </c>
      <c r="G86" s="64">
        <v>0</v>
      </c>
      <c r="H86" s="103">
        <f t="shared" si="14"/>
        <v>0</v>
      </c>
      <c r="I86" s="58">
        <f t="shared" si="17"/>
        <v>0</v>
      </c>
      <c r="J86" s="64">
        <f t="shared" si="16"/>
        <v>0</v>
      </c>
    </row>
    <row r="87" spans="1:10" x14ac:dyDescent="0.35">
      <c r="A87" s="60">
        <v>72</v>
      </c>
      <c r="B87" s="57" t="s">
        <v>193</v>
      </c>
      <c r="C87" s="55" t="s">
        <v>126</v>
      </c>
      <c r="D87" s="55" t="s">
        <v>77</v>
      </c>
      <c r="E87" s="61"/>
      <c r="F87" s="79">
        <f t="shared" si="18"/>
        <v>0</v>
      </c>
      <c r="G87" s="64">
        <v>0</v>
      </c>
      <c r="H87" s="103">
        <f t="shared" si="14"/>
        <v>0</v>
      </c>
      <c r="I87" s="58">
        <f t="shared" si="17"/>
        <v>0</v>
      </c>
      <c r="J87" s="64">
        <f t="shared" si="16"/>
        <v>0</v>
      </c>
    </row>
    <row r="88" spans="1:10" x14ac:dyDescent="0.35">
      <c r="A88" s="60">
        <v>73</v>
      </c>
      <c r="B88" s="57" t="s">
        <v>194</v>
      </c>
      <c r="C88" s="55" t="s">
        <v>126</v>
      </c>
      <c r="D88" s="55" t="s">
        <v>77</v>
      </c>
      <c r="E88" s="61"/>
      <c r="F88" s="79">
        <f t="shared" si="18"/>
        <v>0</v>
      </c>
      <c r="G88" s="64">
        <v>0</v>
      </c>
      <c r="H88" s="103">
        <f t="shared" si="14"/>
        <v>0</v>
      </c>
      <c r="I88" s="58">
        <f t="shared" si="17"/>
        <v>0</v>
      </c>
      <c r="J88" s="64">
        <f t="shared" si="16"/>
        <v>0</v>
      </c>
    </row>
    <row r="89" spans="1:10" x14ac:dyDescent="0.35">
      <c r="A89" s="60">
        <v>74</v>
      </c>
      <c r="B89" s="57" t="s">
        <v>195</v>
      </c>
      <c r="C89" s="55" t="s">
        <v>126</v>
      </c>
      <c r="D89" s="55" t="s">
        <v>77</v>
      </c>
      <c r="E89" s="61"/>
      <c r="F89" s="79">
        <f t="shared" si="18"/>
        <v>0</v>
      </c>
      <c r="G89" s="64">
        <v>0</v>
      </c>
      <c r="H89" s="103">
        <f t="shared" si="14"/>
        <v>0</v>
      </c>
      <c r="I89" s="58">
        <f t="shared" si="17"/>
        <v>0</v>
      </c>
      <c r="J89" s="64">
        <f t="shared" si="16"/>
        <v>0</v>
      </c>
    </row>
    <row r="90" spans="1:10" x14ac:dyDescent="0.35">
      <c r="A90" s="60">
        <v>75</v>
      </c>
      <c r="B90" s="77" t="s">
        <v>245</v>
      </c>
      <c r="C90" s="78" t="s">
        <v>218</v>
      </c>
      <c r="D90" s="78" t="s">
        <v>77</v>
      </c>
      <c r="E90" s="61"/>
      <c r="F90" s="79">
        <f t="shared" si="18"/>
        <v>0</v>
      </c>
      <c r="G90" s="80">
        <v>0</v>
      </c>
      <c r="H90" s="103">
        <f t="shared" si="14"/>
        <v>0</v>
      </c>
      <c r="I90" s="58">
        <f t="shared" si="17"/>
        <v>0</v>
      </c>
      <c r="J90" s="64">
        <f t="shared" si="16"/>
        <v>0</v>
      </c>
    </row>
    <row r="91" spans="1:10" x14ac:dyDescent="0.35">
      <c r="A91" s="60">
        <v>76</v>
      </c>
      <c r="B91" s="77" t="s">
        <v>246</v>
      </c>
      <c r="C91" s="78" t="s">
        <v>218</v>
      </c>
      <c r="D91" s="78" t="s">
        <v>77</v>
      </c>
      <c r="E91" s="61"/>
      <c r="F91" s="79">
        <f t="shared" si="18"/>
        <v>0</v>
      </c>
      <c r="G91" s="80">
        <v>0</v>
      </c>
      <c r="H91" s="103">
        <f t="shared" si="14"/>
        <v>0</v>
      </c>
      <c r="I91" s="58">
        <f t="shared" si="17"/>
        <v>0</v>
      </c>
      <c r="J91" s="64">
        <f t="shared" si="16"/>
        <v>0</v>
      </c>
    </row>
    <row r="92" spans="1:10" x14ac:dyDescent="0.35">
      <c r="A92" s="60">
        <v>77</v>
      </c>
      <c r="B92" s="77" t="s">
        <v>247</v>
      </c>
      <c r="C92" s="78" t="s">
        <v>218</v>
      </c>
      <c r="D92" s="78" t="s">
        <v>77</v>
      </c>
      <c r="E92" s="61"/>
      <c r="F92" s="79">
        <f t="shared" si="18"/>
        <v>0</v>
      </c>
      <c r="G92" s="80">
        <v>0</v>
      </c>
      <c r="H92" s="103">
        <f t="shared" si="14"/>
        <v>0</v>
      </c>
      <c r="I92" s="58">
        <f t="shared" si="17"/>
        <v>0</v>
      </c>
      <c r="J92" s="64">
        <f t="shared" si="16"/>
        <v>0</v>
      </c>
    </row>
    <row r="93" spans="1:10" x14ac:dyDescent="0.35">
      <c r="A93" s="60">
        <v>78</v>
      </c>
      <c r="B93" s="77" t="s">
        <v>248</v>
      </c>
      <c r="C93" s="78" t="s">
        <v>218</v>
      </c>
      <c r="D93" s="78" t="s">
        <v>77</v>
      </c>
      <c r="E93" s="61"/>
      <c r="F93" s="79">
        <f t="shared" si="18"/>
        <v>0</v>
      </c>
      <c r="G93" s="80">
        <v>0</v>
      </c>
      <c r="H93" s="103">
        <f t="shared" si="14"/>
        <v>0</v>
      </c>
      <c r="I93" s="58">
        <f t="shared" si="17"/>
        <v>0</v>
      </c>
      <c r="J93" s="64">
        <f t="shared" si="16"/>
        <v>0</v>
      </c>
    </row>
    <row r="94" spans="1:10" x14ac:dyDescent="0.35">
      <c r="A94" s="60">
        <v>79</v>
      </c>
      <c r="B94" s="77" t="s">
        <v>249</v>
      </c>
      <c r="C94" s="78" t="s">
        <v>218</v>
      </c>
      <c r="D94" s="78" t="s">
        <v>77</v>
      </c>
      <c r="E94" s="61"/>
      <c r="F94" s="79">
        <f t="shared" si="18"/>
        <v>0</v>
      </c>
      <c r="G94" s="80">
        <v>0</v>
      </c>
      <c r="H94" s="103">
        <f t="shared" ref="H94:H157" si="19">G94*3</f>
        <v>0</v>
      </c>
      <c r="I94" s="58">
        <f t="shared" si="17"/>
        <v>0</v>
      </c>
      <c r="J94" s="64">
        <f t="shared" si="16"/>
        <v>0</v>
      </c>
    </row>
    <row r="95" spans="1:10" x14ac:dyDescent="0.35">
      <c r="A95" s="60">
        <v>80</v>
      </c>
      <c r="B95" s="77" t="s">
        <v>250</v>
      </c>
      <c r="C95" s="78" t="s">
        <v>218</v>
      </c>
      <c r="D95" s="78" t="s">
        <v>77</v>
      </c>
      <c r="E95" s="61"/>
      <c r="F95" s="79">
        <f t="shared" si="18"/>
        <v>0</v>
      </c>
      <c r="G95" s="80">
        <v>0</v>
      </c>
      <c r="H95" s="103">
        <f t="shared" si="19"/>
        <v>0</v>
      </c>
      <c r="I95" s="58">
        <f t="shared" si="17"/>
        <v>0</v>
      </c>
      <c r="J95" s="64">
        <f t="shared" ref="J95:J157" si="20">E95*H95</f>
        <v>0</v>
      </c>
    </row>
    <row r="96" spans="1:10" x14ac:dyDescent="0.35">
      <c r="A96" s="60">
        <v>81</v>
      </c>
      <c r="B96" s="77" t="s">
        <v>251</v>
      </c>
      <c r="C96" s="78" t="s">
        <v>218</v>
      </c>
      <c r="D96" s="78" t="s">
        <v>77</v>
      </c>
      <c r="E96" s="61"/>
      <c r="F96" s="79">
        <f t="shared" si="18"/>
        <v>0</v>
      </c>
      <c r="G96" s="80">
        <v>0</v>
      </c>
      <c r="H96" s="103">
        <f t="shared" si="19"/>
        <v>0</v>
      </c>
      <c r="I96" s="58">
        <f t="shared" si="17"/>
        <v>0</v>
      </c>
      <c r="J96" s="64">
        <f t="shared" si="20"/>
        <v>0</v>
      </c>
    </row>
    <row r="97" spans="1:10" x14ac:dyDescent="0.35">
      <c r="A97" s="60">
        <v>82</v>
      </c>
      <c r="B97" s="77" t="s">
        <v>252</v>
      </c>
      <c r="C97" s="78" t="s">
        <v>218</v>
      </c>
      <c r="D97" s="78" t="s">
        <v>77</v>
      </c>
      <c r="E97" s="61"/>
      <c r="F97" s="79">
        <f t="shared" si="18"/>
        <v>0</v>
      </c>
      <c r="G97" s="80">
        <v>0</v>
      </c>
      <c r="H97" s="103">
        <f t="shared" si="19"/>
        <v>0</v>
      </c>
      <c r="I97" s="58">
        <f t="shared" si="17"/>
        <v>0</v>
      </c>
      <c r="J97" s="64">
        <f t="shared" si="20"/>
        <v>0</v>
      </c>
    </row>
    <row r="98" spans="1:10" x14ac:dyDescent="0.35">
      <c r="A98" s="60">
        <v>83</v>
      </c>
      <c r="B98" s="77" t="s">
        <v>253</v>
      </c>
      <c r="C98" s="78" t="s">
        <v>218</v>
      </c>
      <c r="D98" s="78" t="s">
        <v>77</v>
      </c>
      <c r="E98" s="61"/>
      <c r="F98" s="79">
        <f t="shared" si="18"/>
        <v>0</v>
      </c>
      <c r="G98" s="80">
        <v>0</v>
      </c>
      <c r="H98" s="103">
        <f t="shared" si="19"/>
        <v>0</v>
      </c>
      <c r="I98" s="58">
        <f t="shared" ref="I98:I157" si="21">E98*F98</f>
        <v>0</v>
      </c>
      <c r="J98" s="64">
        <f t="shared" si="20"/>
        <v>0</v>
      </c>
    </row>
    <row r="99" spans="1:10" x14ac:dyDescent="0.35">
      <c r="A99" s="60">
        <v>84</v>
      </c>
      <c r="B99" s="77" t="s">
        <v>254</v>
      </c>
      <c r="C99" s="78" t="s">
        <v>218</v>
      </c>
      <c r="D99" s="78" t="s">
        <v>77</v>
      </c>
      <c r="E99" s="61"/>
      <c r="F99" s="79">
        <f t="shared" si="18"/>
        <v>0</v>
      </c>
      <c r="G99" s="80">
        <v>0</v>
      </c>
      <c r="H99" s="103">
        <f t="shared" si="19"/>
        <v>0</v>
      </c>
      <c r="I99" s="58">
        <f t="shared" si="21"/>
        <v>0</v>
      </c>
      <c r="J99" s="64">
        <f t="shared" si="20"/>
        <v>0</v>
      </c>
    </row>
    <row r="100" spans="1:10" x14ac:dyDescent="0.35">
      <c r="A100" s="60">
        <v>85</v>
      </c>
      <c r="B100" s="57" t="s">
        <v>262</v>
      </c>
      <c r="C100" s="78" t="s">
        <v>218</v>
      </c>
      <c r="D100" s="78" t="s">
        <v>77</v>
      </c>
      <c r="E100" s="61"/>
      <c r="F100" s="79">
        <f t="shared" si="18"/>
        <v>0</v>
      </c>
      <c r="G100" s="80">
        <v>0</v>
      </c>
      <c r="H100" s="103">
        <f t="shared" si="19"/>
        <v>0</v>
      </c>
      <c r="I100" s="58">
        <f t="shared" si="21"/>
        <v>0</v>
      </c>
      <c r="J100" s="64">
        <f t="shared" si="20"/>
        <v>0</v>
      </c>
    </row>
    <row r="101" spans="1:10" x14ac:dyDescent="0.35">
      <c r="A101" s="60">
        <v>86</v>
      </c>
      <c r="B101" s="57" t="s">
        <v>263</v>
      </c>
      <c r="C101" s="78" t="s">
        <v>218</v>
      </c>
      <c r="D101" s="78" t="s">
        <v>77</v>
      </c>
      <c r="E101" s="61"/>
      <c r="F101" s="79">
        <f t="shared" si="18"/>
        <v>0</v>
      </c>
      <c r="G101" s="80">
        <v>0</v>
      </c>
      <c r="H101" s="103">
        <f t="shared" si="19"/>
        <v>0</v>
      </c>
      <c r="I101" s="58">
        <f t="shared" si="21"/>
        <v>0</v>
      </c>
      <c r="J101" s="64">
        <f t="shared" si="20"/>
        <v>0</v>
      </c>
    </row>
    <row r="102" spans="1:10" x14ac:dyDescent="0.35">
      <c r="A102" s="60">
        <v>87</v>
      </c>
      <c r="B102" s="57" t="s">
        <v>264</v>
      </c>
      <c r="C102" s="78" t="s">
        <v>218</v>
      </c>
      <c r="D102" s="78" t="s">
        <v>77</v>
      </c>
      <c r="E102" s="61"/>
      <c r="F102" s="79">
        <f t="shared" si="18"/>
        <v>0</v>
      </c>
      <c r="G102" s="80">
        <v>0</v>
      </c>
      <c r="H102" s="103">
        <f t="shared" si="19"/>
        <v>0</v>
      </c>
      <c r="I102" s="58">
        <f t="shared" si="21"/>
        <v>0</v>
      </c>
      <c r="J102" s="64">
        <f t="shared" si="20"/>
        <v>0</v>
      </c>
    </row>
    <row r="103" spans="1:10" x14ac:dyDescent="0.35">
      <c r="A103" s="60">
        <v>88</v>
      </c>
      <c r="B103" s="57" t="s">
        <v>265</v>
      </c>
      <c r="C103" s="78" t="s">
        <v>218</v>
      </c>
      <c r="D103" s="78" t="s">
        <v>77</v>
      </c>
      <c r="E103" s="61"/>
      <c r="F103" s="79">
        <f t="shared" si="18"/>
        <v>0</v>
      </c>
      <c r="G103" s="80">
        <v>0</v>
      </c>
      <c r="H103" s="103">
        <f t="shared" si="19"/>
        <v>0</v>
      </c>
      <c r="I103" s="58">
        <f t="shared" si="21"/>
        <v>0</v>
      </c>
      <c r="J103" s="64">
        <f t="shared" si="20"/>
        <v>0</v>
      </c>
    </row>
    <row r="104" spans="1:10" x14ac:dyDescent="0.35">
      <c r="A104" s="60">
        <v>89</v>
      </c>
      <c r="B104" s="57" t="s">
        <v>266</v>
      </c>
      <c r="C104" s="78" t="s">
        <v>218</v>
      </c>
      <c r="D104" s="78" t="s">
        <v>77</v>
      </c>
      <c r="E104" s="61"/>
      <c r="F104" s="79">
        <f t="shared" si="18"/>
        <v>0</v>
      </c>
      <c r="G104" s="80">
        <v>0</v>
      </c>
      <c r="H104" s="103">
        <f t="shared" si="19"/>
        <v>0</v>
      </c>
      <c r="I104" s="58">
        <f t="shared" si="21"/>
        <v>0</v>
      </c>
      <c r="J104" s="64">
        <f t="shared" si="20"/>
        <v>0</v>
      </c>
    </row>
    <row r="105" spans="1:10" x14ac:dyDescent="0.35">
      <c r="A105" s="60">
        <v>90</v>
      </c>
      <c r="B105" s="57" t="s">
        <v>267</v>
      </c>
      <c r="C105" s="78" t="s">
        <v>218</v>
      </c>
      <c r="D105" s="78" t="s">
        <v>77</v>
      </c>
      <c r="E105" s="61"/>
      <c r="F105" s="79">
        <f t="shared" si="18"/>
        <v>0</v>
      </c>
      <c r="G105" s="80">
        <v>0</v>
      </c>
      <c r="H105" s="103">
        <f t="shared" si="19"/>
        <v>0</v>
      </c>
      <c r="I105" s="58">
        <f t="shared" si="21"/>
        <v>0</v>
      </c>
      <c r="J105" s="64">
        <f t="shared" si="20"/>
        <v>0</v>
      </c>
    </row>
    <row r="106" spans="1:10" x14ac:dyDescent="0.35">
      <c r="A106" s="60">
        <v>91</v>
      </c>
      <c r="B106" s="57" t="s">
        <v>268</v>
      </c>
      <c r="C106" s="78" t="s">
        <v>218</v>
      </c>
      <c r="D106" s="78" t="s">
        <v>77</v>
      </c>
      <c r="E106" s="61"/>
      <c r="F106" s="79">
        <f t="shared" si="18"/>
        <v>0</v>
      </c>
      <c r="G106" s="80">
        <v>0</v>
      </c>
      <c r="H106" s="103">
        <f t="shared" si="19"/>
        <v>0</v>
      </c>
      <c r="I106" s="58">
        <f t="shared" si="21"/>
        <v>0</v>
      </c>
      <c r="J106" s="64">
        <f t="shared" si="20"/>
        <v>0</v>
      </c>
    </row>
    <row r="107" spans="1:10" x14ac:dyDescent="0.35">
      <c r="A107" s="60">
        <v>92</v>
      </c>
      <c r="B107" s="57" t="s">
        <v>269</v>
      </c>
      <c r="C107" s="78" t="s">
        <v>218</v>
      </c>
      <c r="D107" s="78" t="s">
        <v>77</v>
      </c>
      <c r="E107" s="61"/>
      <c r="F107" s="79">
        <f t="shared" si="18"/>
        <v>0</v>
      </c>
      <c r="G107" s="80">
        <v>0</v>
      </c>
      <c r="H107" s="103">
        <f t="shared" si="19"/>
        <v>0</v>
      </c>
      <c r="I107" s="58">
        <f t="shared" si="21"/>
        <v>0</v>
      </c>
      <c r="J107" s="64">
        <f t="shared" si="20"/>
        <v>0</v>
      </c>
    </row>
    <row r="108" spans="1:10" x14ac:dyDescent="0.35">
      <c r="A108" s="60">
        <v>93</v>
      </c>
      <c r="B108" s="57" t="s">
        <v>270</v>
      </c>
      <c r="C108" s="78" t="s">
        <v>218</v>
      </c>
      <c r="D108" s="78" t="s">
        <v>77</v>
      </c>
      <c r="E108" s="61"/>
      <c r="F108" s="79">
        <f t="shared" si="18"/>
        <v>0</v>
      </c>
      <c r="G108" s="80">
        <v>0</v>
      </c>
      <c r="H108" s="103">
        <f t="shared" si="19"/>
        <v>0</v>
      </c>
      <c r="I108" s="58">
        <f t="shared" si="21"/>
        <v>0</v>
      </c>
      <c r="J108" s="64">
        <f t="shared" si="20"/>
        <v>0</v>
      </c>
    </row>
    <row r="109" spans="1:10" x14ac:dyDescent="0.35">
      <c r="A109" s="60">
        <v>94</v>
      </c>
      <c r="B109" s="57" t="s">
        <v>271</v>
      </c>
      <c r="C109" s="78" t="s">
        <v>218</v>
      </c>
      <c r="D109" s="78" t="s">
        <v>77</v>
      </c>
      <c r="E109" s="61"/>
      <c r="F109" s="79">
        <f t="shared" si="18"/>
        <v>0</v>
      </c>
      <c r="G109" s="80">
        <v>0</v>
      </c>
      <c r="H109" s="103">
        <f t="shared" si="19"/>
        <v>0</v>
      </c>
      <c r="I109" s="58">
        <f t="shared" si="21"/>
        <v>0</v>
      </c>
      <c r="J109" s="64">
        <f t="shared" si="20"/>
        <v>0</v>
      </c>
    </row>
    <row r="110" spans="1:10" x14ac:dyDescent="0.35">
      <c r="A110" s="60">
        <v>95</v>
      </c>
      <c r="B110" s="77" t="s">
        <v>219</v>
      </c>
      <c r="C110" s="78" t="s">
        <v>218</v>
      </c>
      <c r="D110" s="78" t="s">
        <v>77</v>
      </c>
      <c r="E110" s="61"/>
      <c r="F110" s="79">
        <f t="shared" si="18"/>
        <v>0</v>
      </c>
      <c r="G110" s="80">
        <v>0</v>
      </c>
      <c r="H110" s="103">
        <f t="shared" si="19"/>
        <v>0</v>
      </c>
      <c r="I110" s="58">
        <f t="shared" si="21"/>
        <v>0</v>
      </c>
      <c r="J110" s="64">
        <f t="shared" si="20"/>
        <v>0</v>
      </c>
    </row>
    <row r="111" spans="1:10" x14ac:dyDescent="0.35">
      <c r="A111" s="60">
        <v>96</v>
      </c>
      <c r="B111" s="77" t="s">
        <v>220</v>
      </c>
      <c r="C111" s="78" t="s">
        <v>218</v>
      </c>
      <c r="D111" s="78" t="s">
        <v>77</v>
      </c>
      <c r="E111" s="61"/>
      <c r="F111" s="79">
        <f t="shared" si="18"/>
        <v>125</v>
      </c>
      <c r="G111" s="80">
        <v>1500</v>
      </c>
      <c r="H111" s="103">
        <f t="shared" si="19"/>
        <v>4500</v>
      </c>
      <c r="I111" s="58">
        <f t="shared" si="21"/>
        <v>0</v>
      </c>
      <c r="J111" s="80">
        <f t="shared" si="20"/>
        <v>0</v>
      </c>
    </row>
    <row r="112" spans="1:10" x14ac:dyDescent="0.35">
      <c r="A112" s="60">
        <v>97</v>
      </c>
      <c r="B112" s="77" t="s">
        <v>221</v>
      </c>
      <c r="C112" s="78" t="s">
        <v>218</v>
      </c>
      <c r="D112" s="78" t="s">
        <v>77</v>
      </c>
      <c r="E112" s="61"/>
      <c r="F112" s="79">
        <f t="shared" si="18"/>
        <v>0</v>
      </c>
      <c r="G112" s="80">
        <v>0</v>
      </c>
      <c r="H112" s="103">
        <f t="shared" si="19"/>
        <v>0</v>
      </c>
      <c r="I112" s="58">
        <f t="shared" si="21"/>
        <v>0</v>
      </c>
      <c r="J112" s="80">
        <f t="shared" si="20"/>
        <v>0</v>
      </c>
    </row>
    <row r="113" spans="1:10" x14ac:dyDescent="0.35">
      <c r="A113" s="60">
        <v>98</v>
      </c>
      <c r="B113" s="77" t="s">
        <v>222</v>
      </c>
      <c r="C113" s="78" t="s">
        <v>218</v>
      </c>
      <c r="D113" s="78" t="s">
        <v>77</v>
      </c>
      <c r="E113" s="61"/>
      <c r="F113" s="79">
        <f t="shared" si="18"/>
        <v>1388.8888916666667</v>
      </c>
      <c r="G113" s="80">
        <v>16666.666700000002</v>
      </c>
      <c r="H113" s="103">
        <f t="shared" si="19"/>
        <v>50000.000100000005</v>
      </c>
      <c r="I113" s="58">
        <f t="shared" si="21"/>
        <v>0</v>
      </c>
      <c r="J113" s="80">
        <f t="shared" si="20"/>
        <v>0</v>
      </c>
    </row>
    <row r="114" spans="1:10" x14ac:dyDescent="0.35">
      <c r="A114" s="60">
        <v>99</v>
      </c>
      <c r="B114" s="77" t="s">
        <v>223</v>
      </c>
      <c r="C114" s="78" t="s">
        <v>218</v>
      </c>
      <c r="D114" s="78" t="s">
        <v>77</v>
      </c>
      <c r="E114" s="61"/>
      <c r="F114" s="79">
        <f t="shared" si="18"/>
        <v>0</v>
      </c>
      <c r="G114" s="80">
        <v>0</v>
      </c>
      <c r="H114" s="103">
        <f t="shared" si="19"/>
        <v>0</v>
      </c>
      <c r="I114" s="58">
        <f t="shared" si="21"/>
        <v>0</v>
      </c>
      <c r="J114" s="80">
        <f t="shared" si="20"/>
        <v>0</v>
      </c>
    </row>
    <row r="115" spans="1:10" x14ac:dyDescent="0.35">
      <c r="A115" s="60">
        <v>100</v>
      </c>
      <c r="B115" s="77" t="s">
        <v>224</v>
      </c>
      <c r="C115" s="78" t="s">
        <v>218</v>
      </c>
      <c r="D115" s="78" t="s">
        <v>77</v>
      </c>
      <c r="E115" s="61"/>
      <c r="F115" s="79">
        <f t="shared" si="18"/>
        <v>0</v>
      </c>
      <c r="G115" s="80">
        <v>0</v>
      </c>
      <c r="H115" s="103">
        <f t="shared" si="19"/>
        <v>0</v>
      </c>
      <c r="I115" s="58">
        <f t="shared" si="21"/>
        <v>0</v>
      </c>
      <c r="J115" s="80">
        <f t="shared" si="20"/>
        <v>0</v>
      </c>
    </row>
    <row r="116" spans="1:10" x14ac:dyDescent="0.35">
      <c r="A116" s="60">
        <v>101</v>
      </c>
      <c r="B116" s="77" t="s">
        <v>225</v>
      </c>
      <c r="C116" s="78" t="s">
        <v>218</v>
      </c>
      <c r="D116" s="78" t="s">
        <v>77</v>
      </c>
      <c r="E116" s="61"/>
      <c r="F116" s="79">
        <f t="shared" si="18"/>
        <v>0</v>
      </c>
      <c r="G116" s="80">
        <v>0</v>
      </c>
      <c r="H116" s="103">
        <f t="shared" si="19"/>
        <v>0</v>
      </c>
      <c r="I116" s="58">
        <f t="shared" si="21"/>
        <v>0</v>
      </c>
      <c r="J116" s="80">
        <f t="shared" si="20"/>
        <v>0</v>
      </c>
    </row>
    <row r="117" spans="1:10" x14ac:dyDescent="0.35">
      <c r="A117" s="60">
        <v>102</v>
      </c>
      <c r="B117" s="77" t="s">
        <v>226</v>
      </c>
      <c r="C117" s="78" t="s">
        <v>218</v>
      </c>
      <c r="D117" s="78" t="s">
        <v>77</v>
      </c>
      <c r="E117" s="61"/>
      <c r="F117" s="79">
        <f t="shared" si="18"/>
        <v>0</v>
      </c>
      <c r="G117" s="80">
        <v>0</v>
      </c>
      <c r="H117" s="103">
        <f t="shared" si="19"/>
        <v>0</v>
      </c>
      <c r="I117" s="58">
        <f t="shared" si="21"/>
        <v>0</v>
      </c>
      <c r="J117" s="80">
        <f t="shared" si="20"/>
        <v>0</v>
      </c>
    </row>
    <row r="118" spans="1:10" x14ac:dyDescent="0.35">
      <c r="A118" s="60">
        <v>103</v>
      </c>
      <c r="B118" s="77" t="s">
        <v>227</v>
      </c>
      <c r="C118" s="78" t="s">
        <v>218</v>
      </c>
      <c r="D118" s="78" t="s">
        <v>77</v>
      </c>
      <c r="E118" s="61"/>
      <c r="F118" s="79">
        <f t="shared" si="18"/>
        <v>0</v>
      </c>
      <c r="G118" s="80">
        <v>0</v>
      </c>
      <c r="H118" s="103">
        <f t="shared" si="19"/>
        <v>0</v>
      </c>
      <c r="I118" s="58">
        <f t="shared" si="21"/>
        <v>0</v>
      </c>
      <c r="J118" s="80">
        <f t="shared" si="20"/>
        <v>0</v>
      </c>
    </row>
    <row r="119" spans="1:10" x14ac:dyDescent="0.35">
      <c r="A119" s="60">
        <v>104</v>
      </c>
      <c r="B119" s="77" t="s">
        <v>228</v>
      </c>
      <c r="C119" s="78" t="s">
        <v>218</v>
      </c>
      <c r="D119" s="78" t="s">
        <v>77</v>
      </c>
      <c r="E119" s="61"/>
      <c r="F119" s="79">
        <f t="shared" si="18"/>
        <v>0</v>
      </c>
      <c r="G119" s="80">
        <v>0</v>
      </c>
      <c r="H119" s="103">
        <f t="shared" si="19"/>
        <v>0</v>
      </c>
      <c r="I119" s="58">
        <f t="shared" si="21"/>
        <v>0</v>
      </c>
      <c r="J119" s="80">
        <f t="shared" si="20"/>
        <v>0</v>
      </c>
    </row>
    <row r="120" spans="1:10" x14ac:dyDescent="0.35">
      <c r="A120" s="60">
        <v>105</v>
      </c>
      <c r="B120" s="57" t="s">
        <v>272</v>
      </c>
      <c r="C120" s="78" t="s">
        <v>218</v>
      </c>
      <c r="D120" s="78" t="s">
        <v>77</v>
      </c>
      <c r="E120" s="61"/>
      <c r="F120" s="79">
        <f t="shared" si="18"/>
        <v>0</v>
      </c>
      <c r="G120" s="80">
        <v>0</v>
      </c>
      <c r="H120" s="103">
        <f t="shared" si="19"/>
        <v>0</v>
      </c>
      <c r="I120" s="58">
        <f t="shared" si="21"/>
        <v>0</v>
      </c>
      <c r="J120" s="80">
        <f t="shared" si="20"/>
        <v>0</v>
      </c>
    </row>
    <row r="121" spans="1:10" x14ac:dyDescent="0.35">
      <c r="A121" s="60">
        <v>106</v>
      </c>
      <c r="B121" s="57" t="s">
        <v>273</v>
      </c>
      <c r="C121" s="78" t="s">
        <v>218</v>
      </c>
      <c r="D121" s="78" t="s">
        <v>77</v>
      </c>
      <c r="E121" s="61"/>
      <c r="F121" s="79">
        <f t="shared" si="18"/>
        <v>0</v>
      </c>
      <c r="G121" s="80">
        <v>0</v>
      </c>
      <c r="H121" s="103">
        <f t="shared" si="19"/>
        <v>0</v>
      </c>
      <c r="I121" s="58">
        <f t="shared" si="21"/>
        <v>0</v>
      </c>
      <c r="J121" s="80">
        <f t="shared" si="20"/>
        <v>0</v>
      </c>
    </row>
    <row r="122" spans="1:10" x14ac:dyDescent="0.35">
      <c r="A122" s="60">
        <v>107</v>
      </c>
      <c r="B122" s="57" t="s">
        <v>274</v>
      </c>
      <c r="C122" s="78" t="s">
        <v>218</v>
      </c>
      <c r="D122" s="78" t="s">
        <v>77</v>
      </c>
      <c r="E122" s="61"/>
      <c r="F122" s="79">
        <f t="shared" si="18"/>
        <v>0</v>
      </c>
      <c r="G122" s="80">
        <v>0</v>
      </c>
      <c r="H122" s="103">
        <f t="shared" si="19"/>
        <v>0</v>
      </c>
      <c r="I122" s="58">
        <f t="shared" si="21"/>
        <v>0</v>
      </c>
      <c r="J122" s="80">
        <f t="shared" si="20"/>
        <v>0</v>
      </c>
    </row>
    <row r="123" spans="1:10" x14ac:dyDescent="0.35">
      <c r="A123" s="60">
        <v>108</v>
      </c>
      <c r="B123" s="57" t="s">
        <v>275</v>
      </c>
      <c r="C123" s="78" t="s">
        <v>218</v>
      </c>
      <c r="D123" s="78" t="s">
        <v>77</v>
      </c>
      <c r="E123" s="61"/>
      <c r="F123" s="79">
        <f t="shared" si="18"/>
        <v>0</v>
      </c>
      <c r="G123" s="80">
        <v>0</v>
      </c>
      <c r="H123" s="103">
        <f t="shared" si="19"/>
        <v>0</v>
      </c>
      <c r="I123" s="58">
        <f t="shared" si="21"/>
        <v>0</v>
      </c>
      <c r="J123" s="80">
        <f t="shared" si="20"/>
        <v>0</v>
      </c>
    </row>
    <row r="124" spans="1:10" x14ac:dyDescent="0.35">
      <c r="A124" s="60">
        <v>109</v>
      </c>
      <c r="B124" s="57" t="s">
        <v>276</v>
      </c>
      <c r="C124" s="78" t="s">
        <v>218</v>
      </c>
      <c r="D124" s="78" t="s">
        <v>77</v>
      </c>
      <c r="E124" s="61"/>
      <c r="F124" s="79">
        <f t="shared" si="18"/>
        <v>0</v>
      </c>
      <c r="G124" s="80">
        <v>0</v>
      </c>
      <c r="H124" s="103">
        <f t="shared" si="19"/>
        <v>0</v>
      </c>
      <c r="I124" s="58">
        <f t="shared" si="21"/>
        <v>0</v>
      </c>
      <c r="J124" s="80">
        <f t="shared" si="20"/>
        <v>0</v>
      </c>
    </row>
    <row r="125" spans="1:10" x14ac:dyDescent="0.35">
      <c r="A125" s="60">
        <v>110</v>
      </c>
      <c r="B125" s="57" t="s">
        <v>277</v>
      </c>
      <c r="C125" s="78" t="s">
        <v>218</v>
      </c>
      <c r="D125" s="78" t="s">
        <v>77</v>
      </c>
      <c r="E125" s="61"/>
      <c r="F125" s="79">
        <f t="shared" si="18"/>
        <v>0</v>
      </c>
      <c r="G125" s="80">
        <v>0</v>
      </c>
      <c r="H125" s="103">
        <f t="shared" si="19"/>
        <v>0</v>
      </c>
      <c r="I125" s="58">
        <f t="shared" si="21"/>
        <v>0</v>
      </c>
      <c r="J125" s="80">
        <f t="shared" si="20"/>
        <v>0</v>
      </c>
    </row>
    <row r="126" spans="1:10" x14ac:dyDescent="0.35">
      <c r="A126" s="60">
        <v>111</v>
      </c>
      <c r="B126" s="57" t="s">
        <v>278</v>
      </c>
      <c r="C126" s="78" t="s">
        <v>218</v>
      </c>
      <c r="D126" s="78" t="s">
        <v>77</v>
      </c>
      <c r="E126" s="61"/>
      <c r="F126" s="79">
        <f t="shared" si="18"/>
        <v>0</v>
      </c>
      <c r="G126" s="80">
        <v>0</v>
      </c>
      <c r="H126" s="103">
        <f t="shared" si="19"/>
        <v>0</v>
      </c>
      <c r="I126" s="58">
        <f t="shared" si="21"/>
        <v>0</v>
      </c>
      <c r="J126" s="80">
        <f t="shared" si="20"/>
        <v>0</v>
      </c>
    </row>
    <row r="127" spans="1:10" ht="20" x14ac:dyDescent="0.35">
      <c r="A127" s="60">
        <v>112</v>
      </c>
      <c r="B127" s="57" t="s">
        <v>279</v>
      </c>
      <c r="C127" s="78" t="s">
        <v>218</v>
      </c>
      <c r="D127" s="78" t="s">
        <v>77</v>
      </c>
      <c r="E127" s="61"/>
      <c r="F127" s="79">
        <f t="shared" si="18"/>
        <v>0</v>
      </c>
      <c r="G127" s="80">
        <v>0</v>
      </c>
      <c r="H127" s="103">
        <f t="shared" si="19"/>
        <v>0</v>
      </c>
      <c r="I127" s="58">
        <f t="shared" si="21"/>
        <v>0</v>
      </c>
      <c r="J127" s="80">
        <f t="shared" si="20"/>
        <v>0</v>
      </c>
    </row>
    <row r="128" spans="1:10" ht="20" x14ac:dyDescent="0.35">
      <c r="A128" s="60">
        <v>113</v>
      </c>
      <c r="B128" s="57" t="s">
        <v>280</v>
      </c>
      <c r="C128" s="78" t="s">
        <v>218</v>
      </c>
      <c r="D128" s="78" t="s">
        <v>77</v>
      </c>
      <c r="E128" s="61"/>
      <c r="F128" s="79">
        <f t="shared" si="18"/>
        <v>0</v>
      </c>
      <c r="G128" s="80">
        <v>0</v>
      </c>
      <c r="H128" s="103">
        <f t="shared" si="19"/>
        <v>0</v>
      </c>
      <c r="I128" s="58">
        <f t="shared" si="21"/>
        <v>0</v>
      </c>
      <c r="J128" s="80">
        <f t="shared" si="20"/>
        <v>0</v>
      </c>
    </row>
    <row r="129" spans="1:10" x14ac:dyDescent="0.35">
      <c r="A129" s="60">
        <v>114</v>
      </c>
      <c r="B129" s="57" t="s">
        <v>281</v>
      </c>
      <c r="C129" s="78" t="s">
        <v>218</v>
      </c>
      <c r="D129" s="78" t="s">
        <v>77</v>
      </c>
      <c r="E129" s="61"/>
      <c r="F129" s="79">
        <f t="shared" si="18"/>
        <v>0</v>
      </c>
      <c r="G129" s="80">
        <v>0</v>
      </c>
      <c r="H129" s="103">
        <f t="shared" si="19"/>
        <v>0</v>
      </c>
      <c r="I129" s="58">
        <f t="shared" si="21"/>
        <v>0</v>
      </c>
      <c r="J129" s="80">
        <f t="shared" si="20"/>
        <v>0</v>
      </c>
    </row>
    <row r="130" spans="1:10" x14ac:dyDescent="0.35">
      <c r="A130" s="60">
        <v>115</v>
      </c>
      <c r="B130" s="77" t="s">
        <v>208</v>
      </c>
      <c r="C130" s="78" t="s">
        <v>218</v>
      </c>
      <c r="D130" s="78" t="s">
        <v>77</v>
      </c>
      <c r="E130" s="61"/>
      <c r="F130" s="79">
        <f t="shared" si="18"/>
        <v>0</v>
      </c>
      <c r="G130" s="80">
        <v>0</v>
      </c>
      <c r="H130" s="103">
        <f t="shared" si="19"/>
        <v>0</v>
      </c>
      <c r="I130" s="58">
        <f t="shared" si="21"/>
        <v>0</v>
      </c>
      <c r="J130" s="80">
        <f t="shared" si="20"/>
        <v>0</v>
      </c>
    </row>
    <row r="131" spans="1:10" x14ac:dyDescent="0.35">
      <c r="A131" s="60">
        <v>116</v>
      </c>
      <c r="B131" s="77" t="s">
        <v>209</v>
      </c>
      <c r="C131" s="78" t="s">
        <v>218</v>
      </c>
      <c r="D131" s="78" t="s">
        <v>77</v>
      </c>
      <c r="E131" s="61"/>
      <c r="F131" s="79">
        <f t="shared" si="18"/>
        <v>0</v>
      </c>
      <c r="G131" s="80">
        <v>0</v>
      </c>
      <c r="H131" s="103">
        <f t="shared" si="19"/>
        <v>0</v>
      </c>
      <c r="I131" s="58">
        <f t="shared" si="21"/>
        <v>0</v>
      </c>
      <c r="J131" s="80">
        <f t="shared" si="20"/>
        <v>0</v>
      </c>
    </row>
    <row r="132" spans="1:10" x14ac:dyDescent="0.35">
      <c r="A132" s="60">
        <v>117</v>
      </c>
      <c r="B132" s="77" t="s">
        <v>210</v>
      </c>
      <c r="C132" s="78" t="s">
        <v>218</v>
      </c>
      <c r="D132" s="78" t="s">
        <v>77</v>
      </c>
      <c r="E132" s="61"/>
      <c r="F132" s="79">
        <f t="shared" si="18"/>
        <v>0</v>
      </c>
      <c r="G132" s="80">
        <v>0</v>
      </c>
      <c r="H132" s="103">
        <f t="shared" si="19"/>
        <v>0</v>
      </c>
      <c r="I132" s="58">
        <f t="shared" si="21"/>
        <v>0</v>
      </c>
      <c r="J132" s="80">
        <f t="shared" si="20"/>
        <v>0</v>
      </c>
    </row>
    <row r="133" spans="1:10" x14ac:dyDescent="0.35">
      <c r="A133" s="60">
        <v>118</v>
      </c>
      <c r="B133" s="77" t="s">
        <v>211</v>
      </c>
      <c r="C133" s="78" t="s">
        <v>218</v>
      </c>
      <c r="D133" s="78" t="s">
        <v>77</v>
      </c>
      <c r="E133" s="61"/>
      <c r="F133" s="79">
        <f t="shared" si="18"/>
        <v>0</v>
      </c>
      <c r="G133" s="80">
        <v>0</v>
      </c>
      <c r="H133" s="103">
        <f t="shared" si="19"/>
        <v>0</v>
      </c>
      <c r="I133" s="58">
        <f t="shared" si="21"/>
        <v>0</v>
      </c>
      <c r="J133" s="80">
        <f t="shared" si="20"/>
        <v>0</v>
      </c>
    </row>
    <row r="134" spans="1:10" ht="20" x14ac:dyDescent="0.35">
      <c r="A134" s="60">
        <v>119</v>
      </c>
      <c r="B134" s="57" t="s">
        <v>212</v>
      </c>
      <c r="C134" s="55" t="s">
        <v>218</v>
      </c>
      <c r="D134" s="55" t="s">
        <v>77</v>
      </c>
      <c r="E134" s="61"/>
      <c r="F134" s="79">
        <f t="shared" si="18"/>
        <v>0</v>
      </c>
      <c r="G134" s="64">
        <v>0</v>
      </c>
      <c r="H134" s="103">
        <f t="shared" si="19"/>
        <v>0</v>
      </c>
      <c r="I134" s="58">
        <f t="shared" si="21"/>
        <v>0</v>
      </c>
      <c r="J134" s="64">
        <f t="shared" si="20"/>
        <v>0</v>
      </c>
    </row>
    <row r="135" spans="1:10" ht="20" x14ac:dyDescent="0.35">
      <c r="A135" s="60">
        <v>120</v>
      </c>
      <c r="B135" s="57" t="s">
        <v>213</v>
      </c>
      <c r="C135" s="55" t="s">
        <v>218</v>
      </c>
      <c r="D135" s="55" t="s">
        <v>77</v>
      </c>
      <c r="E135" s="61"/>
      <c r="F135" s="79">
        <f t="shared" si="18"/>
        <v>0</v>
      </c>
      <c r="G135" s="64">
        <v>0</v>
      </c>
      <c r="H135" s="103">
        <f t="shared" si="19"/>
        <v>0</v>
      </c>
      <c r="I135" s="58">
        <f t="shared" si="21"/>
        <v>0</v>
      </c>
      <c r="J135" s="64">
        <f t="shared" si="20"/>
        <v>0</v>
      </c>
    </row>
    <row r="136" spans="1:10" ht="20" x14ac:dyDescent="0.35">
      <c r="A136" s="60">
        <v>121</v>
      </c>
      <c r="B136" s="57" t="s">
        <v>214</v>
      </c>
      <c r="C136" s="55" t="s">
        <v>218</v>
      </c>
      <c r="D136" s="55" t="s">
        <v>77</v>
      </c>
      <c r="E136" s="61"/>
      <c r="F136" s="79">
        <f t="shared" si="18"/>
        <v>0</v>
      </c>
      <c r="G136" s="64">
        <v>0</v>
      </c>
      <c r="H136" s="103">
        <f t="shared" si="19"/>
        <v>0</v>
      </c>
      <c r="I136" s="58">
        <f t="shared" si="21"/>
        <v>0</v>
      </c>
      <c r="J136" s="64">
        <f t="shared" si="20"/>
        <v>0</v>
      </c>
    </row>
    <row r="137" spans="1:10" ht="20" x14ac:dyDescent="0.35">
      <c r="A137" s="60">
        <v>122</v>
      </c>
      <c r="B137" s="57" t="s">
        <v>215</v>
      </c>
      <c r="C137" s="55" t="s">
        <v>218</v>
      </c>
      <c r="D137" s="55" t="s">
        <v>77</v>
      </c>
      <c r="E137" s="61"/>
      <c r="F137" s="79">
        <f t="shared" si="18"/>
        <v>0</v>
      </c>
      <c r="G137" s="64">
        <v>0</v>
      </c>
      <c r="H137" s="103">
        <f t="shared" si="19"/>
        <v>0</v>
      </c>
      <c r="I137" s="58">
        <f t="shared" si="21"/>
        <v>0</v>
      </c>
      <c r="J137" s="64">
        <f t="shared" si="20"/>
        <v>0</v>
      </c>
    </row>
    <row r="138" spans="1:10" ht="20" x14ac:dyDescent="0.35">
      <c r="A138" s="60">
        <v>123</v>
      </c>
      <c r="B138" s="57" t="s">
        <v>216</v>
      </c>
      <c r="C138" s="55" t="s">
        <v>218</v>
      </c>
      <c r="D138" s="55" t="s">
        <v>77</v>
      </c>
      <c r="E138" s="61"/>
      <c r="F138" s="79">
        <f t="shared" si="18"/>
        <v>0</v>
      </c>
      <c r="G138" s="64">
        <v>0</v>
      </c>
      <c r="H138" s="103">
        <f t="shared" si="19"/>
        <v>0</v>
      </c>
      <c r="I138" s="58">
        <f t="shared" si="21"/>
        <v>0</v>
      </c>
      <c r="J138" s="64">
        <f t="shared" si="20"/>
        <v>0</v>
      </c>
    </row>
    <row r="139" spans="1:10" x14ac:dyDescent="0.35">
      <c r="A139" s="60">
        <v>124</v>
      </c>
      <c r="B139" s="57" t="s">
        <v>217</v>
      </c>
      <c r="C139" s="55" t="s">
        <v>218</v>
      </c>
      <c r="D139" s="55" t="s">
        <v>77</v>
      </c>
      <c r="E139" s="61"/>
      <c r="F139" s="79">
        <f t="shared" si="18"/>
        <v>0</v>
      </c>
      <c r="G139" s="64">
        <v>0</v>
      </c>
      <c r="H139" s="103">
        <f t="shared" si="19"/>
        <v>0</v>
      </c>
      <c r="I139" s="58">
        <f t="shared" si="21"/>
        <v>0</v>
      </c>
      <c r="J139" s="64">
        <f t="shared" si="20"/>
        <v>0</v>
      </c>
    </row>
    <row r="140" spans="1:10" x14ac:dyDescent="0.35">
      <c r="A140" s="60">
        <v>125</v>
      </c>
      <c r="B140" s="57" t="s">
        <v>196</v>
      </c>
      <c r="C140" s="55" t="s">
        <v>70</v>
      </c>
      <c r="D140" s="55" t="s">
        <v>77</v>
      </c>
      <c r="E140" s="61"/>
      <c r="F140" s="79">
        <f t="shared" si="18"/>
        <v>0</v>
      </c>
      <c r="G140" s="64">
        <v>0</v>
      </c>
      <c r="H140" s="103">
        <f t="shared" si="19"/>
        <v>0</v>
      </c>
      <c r="I140" s="58">
        <f t="shared" si="21"/>
        <v>0</v>
      </c>
      <c r="J140" s="64">
        <f t="shared" si="20"/>
        <v>0</v>
      </c>
    </row>
    <row r="141" spans="1:10" x14ac:dyDescent="0.35">
      <c r="A141" s="60">
        <v>126</v>
      </c>
      <c r="B141" s="57" t="s">
        <v>197</v>
      </c>
      <c r="C141" s="55" t="s">
        <v>207</v>
      </c>
      <c r="D141" s="55" t="s">
        <v>77</v>
      </c>
      <c r="E141" s="61"/>
      <c r="F141" s="79">
        <f t="shared" si="18"/>
        <v>0</v>
      </c>
      <c r="G141" s="64">
        <v>0</v>
      </c>
      <c r="H141" s="103">
        <f>G141*3</f>
        <v>0</v>
      </c>
      <c r="I141" s="58">
        <f t="shared" si="21"/>
        <v>0</v>
      </c>
      <c r="J141" s="64">
        <f t="shared" si="20"/>
        <v>0</v>
      </c>
    </row>
    <row r="142" spans="1:10" x14ac:dyDescent="0.35">
      <c r="A142" s="60">
        <v>127</v>
      </c>
      <c r="B142" s="57" t="s">
        <v>198</v>
      </c>
      <c r="C142" s="55" t="s">
        <v>207</v>
      </c>
      <c r="D142" s="55" t="s">
        <v>77</v>
      </c>
      <c r="E142" s="61"/>
      <c r="F142" s="79">
        <f t="shared" ref="F142:F157" si="22">G142/12</f>
        <v>0</v>
      </c>
      <c r="G142" s="64">
        <v>0</v>
      </c>
      <c r="H142" s="103">
        <f t="shared" si="19"/>
        <v>0</v>
      </c>
      <c r="I142" s="58">
        <f t="shared" si="21"/>
        <v>0</v>
      </c>
      <c r="J142" s="64">
        <f t="shared" si="20"/>
        <v>0</v>
      </c>
    </row>
    <row r="143" spans="1:10" x14ac:dyDescent="0.35">
      <c r="A143" s="60">
        <v>128</v>
      </c>
      <c r="B143" s="57" t="s">
        <v>199</v>
      </c>
      <c r="C143" s="55" t="s">
        <v>207</v>
      </c>
      <c r="D143" s="55" t="s">
        <v>77</v>
      </c>
      <c r="E143" s="61"/>
      <c r="F143" s="79">
        <f t="shared" si="22"/>
        <v>1388.8888916666667</v>
      </c>
      <c r="G143" s="64">
        <v>16666.666700000002</v>
      </c>
      <c r="H143" s="103">
        <f>G143*3</f>
        <v>50000.000100000005</v>
      </c>
      <c r="I143" s="58">
        <f t="shared" si="21"/>
        <v>0</v>
      </c>
      <c r="J143" s="64">
        <f>E143*H143</f>
        <v>0</v>
      </c>
    </row>
    <row r="144" spans="1:10" x14ac:dyDescent="0.35">
      <c r="A144" s="60">
        <v>129</v>
      </c>
      <c r="B144" s="57" t="s">
        <v>200</v>
      </c>
      <c r="C144" s="55" t="s">
        <v>207</v>
      </c>
      <c r="D144" s="55" t="s">
        <v>77</v>
      </c>
      <c r="E144" s="61"/>
      <c r="F144" s="79">
        <f t="shared" si="22"/>
        <v>0</v>
      </c>
      <c r="G144" s="64">
        <v>0</v>
      </c>
      <c r="H144" s="103">
        <f t="shared" si="19"/>
        <v>0</v>
      </c>
      <c r="I144" s="58">
        <f t="shared" si="21"/>
        <v>0</v>
      </c>
      <c r="J144" s="64">
        <f t="shared" si="20"/>
        <v>0</v>
      </c>
    </row>
    <row r="145" spans="1:10" x14ac:dyDescent="0.35">
      <c r="A145" s="60">
        <v>130</v>
      </c>
      <c r="B145" s="57" t="s">
        <v>201</v>
      </c>
      <c r="C145" s="55" t="s">
        <v>207</v>
      </c>
      <c r="D145" s="55" t="s">
        <v>77</v>
      </c>
      <c r="E145" s="61"/>
      <c r="F145" s="79">
        <f t="shared" si="22"/>
        <v>0</v>
      </c>
      <c r="G145" s="64">
        <v>0</v>
      </c>
      <c r="H145" s="103">
        <f t="shared" si="19"/>
        <v>0</v>
      </c>
      <c r="I145" s="58">
        <f t="shared" si="21"/>
        <v>0</v>
      </c>
      <c r="J145" s="64">
        <f t="shared" si="20"/>
        <v>0</v>
      </c>
    </row>
    <row r="146" spans="1:10" x14ac:dyDescent="0.35">
      <c r="A146" s="60">
        <v>131</v>
      </c>
      <c r="B146" s="57" t="s">
        <v>202</v>
      </c>
      <c r="C146" s="55" t="s">
        <v>207</v>
      </c>
      <c r="D146" s="55" t="s">
        <v>77</v>
      </c>
      <c r="E146" s="61"/>
      <c r="F146" s="79">
        <f t="shared" si="22"/>
        <v>0</v>
      </c>
      <c r="G146" s="64">
        <v>0</v>
      </c>
      <c r="H146" s="103">
        <f t="shared" si="19"/>
        <v>0</v>
      </c>
      <c r="I146" s="58">
        <f t="shared" si="21"/>
        <v>0</v>
      </c>
      <c r="J146" s="64">
        <f t="shared" si="20"/>
        <v>0</v>
      </c>
    </row>
    <row r="147" spans="1:10" x14ac:dyDescent="0.35">
      <c r="A147" s="60">
        <v>132</v>
      </c>
      <c r="B147" s="57" t="s">
        <v>203</v>
      </c>
      <c r="C147" s="55" t="s">
        <v>207</v>
      </c>
      <c r="D147" s="55" t="s">
        <v>77</v>
      </c>
      <c r="E147" s="61"/>
      <c r="F147" s="79">
        <f t="shared" si="22"/>
        <v>0</v>
      </c>
      <c r="G147" s="64">
        <v>0</v>
      </c>
      <c r="H147" s="103">
        <f t="shared" si="19"/>
        <v>0</v>
      </c>
      <c r="I147" s="58">
        <f t="shared" si="21"/>
        <v>0</v>
      </c>
      <c r="J147" s="64">
        <f t="shared" si="20"/>
        <v>0</v>
      </c>
    </row>
    <row r="148" spans="1:10" x14ac:dyDescent="0.35">
      <c r="A148" s="60">
        <v>133</v>
      </c>
      <c r="B148" s="57" t="s">
        <v>204</v>
      </c>
      <c r="C148" s="55" t="s">
        <v>207</v>
      </c>
      <c r="D148" s="55" t="s">
        <v>77</v>
      </c>
      <c r="E148" s="61"/>
      <c r="F148" s="79">
        <f t="shared" si="22"/>
        <v>0</v>
      </c>
      <c r="G148" s="64">
        <v>0</v>
      </c>
      <c r="H148" s="103">
        <f t="shared" si="19"/>
        <v>0</v>
      </c>
      <c r="I148" s="58">
        <f t="shared" si="21"/>
        <v>0</v>
      </c>
      <c r="J148" s="64">
        <f t="shared" si="20"/>
        <v>0</v>
      </c>
    </row>
    <row r="149" spans="1:10" x14ac:dyDescent="0.35">
      <c r="A149" s="60">
        <v>134</v>
      </c>
      <c r="B149" s="57" t="s">
        <v>205</v>
      </c>
      <c r="C149" s="55" t="s">
        <v>207</v>
      </c>
      <c r="D149" s="55" t="s">
        <v>77</v>
      </c>
      <c r="E149" s="61"/>
      <c r="F149" s="79">
        <f t="shared" si="22"/>
        <v>0</v>
      </c>
      <c r="G149" s="64">
        <v>0</v>
      </c>
      <c r="H149" s="103">
        <f t="shared" si="19"/>
        <v>0</v>
      </c>
      <c r="I149" s="58">
        <f t="shared" si="21"/>
        <v>0</v>
      </c>
      <c r="J149" s="64">
        <f t="shared" si="20"/>
        <v>0</v>
      </c>
    </row>
    <row r="150" spans="1:10" x14ac:dyDescent="0.35">
      <c r="A150" s="60">
        <v>135</v>
      </c>
      <c r="B150" s="57" t="s">
        <v>206</v>
      </c>
      <c r="C150" s="55" t="s">
        <v>207</v>
      </c>
      <c r="D150" s="55" t="s">
        <v>77</v>
      </c>
      <c r="E150" s="61"/>
      <c r="F150" s="79">
        <f t="shared" si="22"/>
        <v>0</v>
      </c>
      <c r="G150" s="64">
        <v>0</v>
      </c>
      <c r="H150" s="103">
        <f t="shared" si="19"/>
        <v>0</v>
      </c>
      <c r="I150" s="58">
        <f t="shared" si="21"/>
        <v>0</v>
      </c>
      <c r="J150" s="64">
        <f t="shared" si="20"/>
        <v>0</v>
      </c>
    </row>
    <row r="151" spans="1:10" x14ac:dyDescent="0.35">
      <c r="A151" s="60">
        <v>136</v>
      </c>
      <c r="B151" s="98" t="s">
        <v>237</v>
      </c>
      <c r="C151" s="101" t="s">
        <v>68</v>
      </c>
      <c r="D151" s="99" t="s">
        <v>77</v>
      </c>
      <c r="E151" s="61"/>
      <c r="F151" s="79">
        <f t="shared" si="22"/>
        <v>0</v>
      </c>
      <c r="G151" s="100"/>
      <c r="H151" s="103">
        <f t="shared" si="19"/>
        <v>0</v>
      </c>
      <c r="I151" s="58">
        <f t="shared" si="21"/>
        <v>0</v>
      </c>
      <c r="J151" s="64">
        <f t="shared" si="20"/>
        <v>0</v>
      </c>
    </row>
    <row r="152" spans="1:10" ht="20" customHeight="1" x14ac:dyDescent="0.35">
      <c r="A152" s="60">
        <v>137</v>
      </c>
      <c r="B152" s="57" t="s">
        <v>238</v>
      </c>
      <c r="C152" s="55" t="s">
        <v>244</v>
      </c>
      <c r="D152" s="55" t="s">
        <v>77</v>
      </c>
      <c r="E152" s="61"/>
      <c r="F152" s="79">
        <f t="shared" si="22"/>
        <v>0</v>
      </c>
      <c r="G152" s="64"/>
      <c r="H152" s="103">
        <f t="shared" si="19"/>
        <v>0</v>
      </c>
      <c r="I152" s="58">
        <f t="shared" si="21"/>
        <v>0</v>
      </c>
      <c r="J152" s="64">
        <f t="shared" si="20"/>
        <v>0</v>
      </c>
    </row>
    <row r="153" spans="1:10" ht="20" x14ac:dyDescent="0.35">
      <c r="A153" s="60">
        <v>138</v>
      </c>
      <c r="B153" s="57" t="s">
        <v>239</v>
      </c>
      <c r="C153" s="55" t="s">
        <v>244</v>
      </c>
      <c r="D153" s="55" t="s">
        <v>77</v>
      </c>
      <c r="E153" s="61"/>
      <c r="F153" s="79">
        <f t="shared" si="22"/>
        <v>0</v>
      </c>
      <c r="G153" s="64"/>
      <c r="H153" s="103">
        <f t="shared" si="19"/>
        <v>0</v>
      </c>
      <c r="I153" s="58">
        <f t="shared" si="21"/>
        <v>0</v>
      </c>
      <c r="J153" s="64">
        <f>E153*H153</f>
        <v>0</v>
      </c>
    </row>
    <row r="154" spans="1:10" ht="20" x14ac:dyDescent="0.35">
      <c r="A154" s="60">
        <v>139</v>
      </c>
      <c r="B154" s="57" t="s">
        <v>240</v>
      </c>
      <c r="C154" s="55" t="s">
        <v>244</v>
      </c>
      <c r="D154" s="55" t="s">
        <v>77</v>
      </c>
      <c r="E154" s="61"/>
      <c r="F154" s="79">
        <f t="shared" si="22"/>
        <v>0</v>
      </c>
      <c r="G154" s="64"/>
      <c r="H154" s="103">
        <f t="shared" si="19"/>
        <v>0</v>
      </c>
      <c r="I154" s="58">
        <f t="shared" si="21"/>
        <v>0</v>
      </c>
      <c r="J154" s="64">
        <f t="shared" si="20"/>
        <v>0</v>
      </c>
    </row>
    <row r="155" spans="1:10" ht="20" x14ac:dyDescent="0.35">
      <c r="A155" s="60">
        <v>140</v>
      </c>
      <c r="B155" s="57" t="s">
        <v>241</v>
      </c>
      <c r="C155" s="55" t="s">
        <v>244</v>
      </c>
      <c r="D155" s="55" t="s">
        <v>77</v>
      </c>
      <c r="E155" s="61"/>
      <c r="F155" s="79">
        <f t="shared" si="22"/>
        <v>0</v>
      </c>
      <c r="G155" s="64"/>
      <c r="H155" s="103">
        <f t="shared" si="19"/>
        <v>0</v>
      </c>
      <c r="I155" s="58">
        <f t="shared" si="21"/>
        <v>0</v>
      </c>
      <c r="J155" s="64">
        <f t="shared" si="20"/>
        <v>0</v>
      </c>
    </row>
    <row r="156" spans="1:10" ht="20" x14ac:dyDescent="0.35">
      <c r="A156" s="60">
        <v>141</v>
      </c>
      <c r="B156" s="57" t="s">
        <v>242</v>
      </c>
      <c r="C156" s="55" t="s">
        <v>244</v>
      </c>
      <c r="D156" s="55" t="s">
        <v>77</v>
      </c>
      <c r="E156" s="61"/>
      <c r="F156" s="79">
        <f t="shared" si="22"/>
        <v>0</v>
      </c>
      <c r="G156" s="64"/>
      <c r="H156" s="103">
        <f t="shared" si="19"/>
        <v>0</v>
      </c>
      <c r="I156" s="58">
        <f t="shared" si="21"/>
        <v>0</v>
      </c>
      <c r="J156" s="64">
        <f t="shared" si="20"/>
        <v>0</v>
      </c>
    </row>
    <row r="157" spans="1:10" ht="20" x14ac:dyDescent="0.35">
      <c r="A157" s="60">
        <v>142</v>
      </c>
      <c r="B157" s="57" t="s">
        <v>243</v>
      </c>
      <c r="C157" s="55" t="s">
        <v>244</v>
      </c>
      <c r="D157" s="55" t="s">
        <v>77</v>
      </c>
      <c r="E157" s="61"/>
      <c r="F157" s="79">
        <f t="shared" si="22"/>
        <v>0</v>
      </c>
      <c r="G157" s="64"/>
      <c r="H157" s="103">
        <f t="shared" si="19"/>
        <v>0</v>
      </c>
      <c r="I157" s="58">
        <f t="shared" si="21"/>
        <v>0</v>
      </c>
      <c r="J157" s="64">
        <f t="shared" si="20"/>
        <v>0</v>
      </c>
    </row>
    <row r="158" spans="1:10" x14ac:dyDescent="0.35">
      <c r="A158" s="165" t="s">
        <v>97</v>
      </c>
      <c r="B158" s="166"/>
      <c r="C158" s="166"/>
      <c r="D158" s="166"/>
      <c r="E158" s="166"/>
      <c r="F158" s="166"/>
      <c r="G158" s="166"/>
      <c r="H158" s="167"/>
      <c r="I158" s="62">
        <f>SUM(I30:I157)</f>
        <v>0</v>
      </c>
      <c r="J158" s="62">
        <f>SUM(J30:J157)</f>
        <v>0</v>
      </c>
    </row>
    <row r="159" spans="1:10" x14ac:dyDescent="0.35">
      <c r="A159" s="159" t="s">
        <v>301</v>
      </c>
      <c r="B159" s="159"/>
      <c r="C159" s="159"/>
      <c r="D159" s="159"/>
      <c r="E159" s="159"/>
      <c r="F159" s="159"/>
      <c r="G159" s="159"/>
      <c r="H159" s="159"/>
      <c r="I159" s="159"/>
      <c r="J159" s="159"/>
    </row>
    <row r="160" spans="1:10" ht="31.5" x14ac:dyDescent="0.35">
      <c r="A160" s="54" t="s">
        <v>80</v>
      </c>
      <c r="B160" s="54" t="s">
        <v>81</v>
      </c>
      <c r="C160" s="54" t="s">
        <v>82</v>
      </c>
      <c r="D160" s="54" t="s">
        <v>103</v>
      </c>
      <c r="E160" s="54" t="s">
        <v>83</v>
      </c>
      <c r="F160" s="54" t="s">
        <v>84</v>
      </c>
      <c r="G160" s="54" t="s">
        <v>85</v>
      </c>
      <c r="H160" s="54" t="s">
        <v>261</v>
      </c>
      <c r="I160" s="54" t="s">
        <v>89</v>
      </c>
      <c r="J160" s="54" t="s">
        <v>260</v>
      </c>
    </row>
    <row r="161" spans="1:10" x14ac:dyDescent="0.35">
      <c r="A161" s="76">
        <v>143</v>
      </c>
      <c r="B161" s="145" t="s">
        <v>302</v>
      </c>
      <c r="C161" s="55" t="s">
        <v>296</v>
      </c>
      <c r="D161" s="55" t="s">
        <v>77</v>
      </c>
      <c r="E161" s="61"/>
      <c r="F161" s="79">
        <f t="shared" ref="F161:F210" si="23">G161/12</f>
        <v>0</v>
      </c>
      <c r="G161" s="64"/>
      <c r="H161" s="103">
        <f t="shared" ref="H161:H210" si="24">G161*3</f>
        <v>0</v>
      </c>
      <c r="I161" s="58">
        <f t="shared" ref="I161:I210" si="25">E161*F161</f>
        <v>0</v>
      </c>
      <c r="J161" s="64">
        <f t="shared" ref="J161:J210" si="26">E161*H161</f>
        <v>0</v>
      </c>
    </row>
    <row r="162" spans="1:10" x14ac:dyDescent="0.35">
      <c r="A162" s="76">
        <v>144</v>
      </c>
      <c r="B162" s="145" t="s">
        <v>295</v>
      </c>
      <c r="C162" s="55" t="s">
        <v>296</v>
      </c>
      <c r="D162" s="55" t="s">
        <v>77</v>
      </c>
      <c r="E162" s="61"/>
      <c r="F162" s="79">
        <f t="shared" si="23"/>
        <v>2</v>
      </c>
      <c r="G162" s="64">
        <v>24</v>
      </c>
      <c r="H162" s="103">
        <f t="shared" si="24"/>
        <v>72</v>
      </c>
      <c r="I162" s="58">
        <f t="shared" si="25"/>
        <v>0</v>
      </c>
      <c r="J162" s="64">
        <f t="shared" si="26"/>
        <v>0</v>
      </c>
    </row>
    <row r="163" spans="1:10" x14ac:dyDescent="0.35">
      <c r="A163" s="76">
        <v>145</v>
      </c>
      <c r="B163" s="145" t="s">
        <v>303</v>
      </c>
      <c r="C163" s="55" t="s">
        <v>296</v>
      </c>
      <c r="D163" s="55" t="s">
        <v>77</v>
      </c>
      <c r="E163" s="61"/>
      <c r="F163" s="79">
        <f t="shared" si="23"/>
        <v>0</v>
      </c>
      <c r="G163" s="64"/>
      <c r="H163" s="103">
        <f t="shared" si="24"/>
        <v>0</v>
      </c>
      <c r="I163" s="58">
        <f t="shared" si="25"/>
        <v>0</v>
      </c>
      <c r="J163" s="64">
        <f t="shared" si="26"/>
        <v>0</v>
      </c>
    </row>
    <row r="164" spans="1:10" x14ac:dyDescent="0.35">
      <c r="A164" s="76">
        <v>146</v>
      </c>
      <c r="B164" s="145" t="s">
        <v>304</v>
      </c>
      <c r="C164" s="55" t="s">
        <v>296</v>
      </c>
      <c r="D164" s="55" t="s">
        <v>77</v>
      </c>
      <c r="E164" s="61"/>
      <c r="F164" s="79">
        <f t="shared" si="23"/>
        <v>0</v>
      </c>
      <c r="G164" s="64"/>
      <c r="H164" s="103">
        <f t="shared" si="24"/>
        <v>0</v>
      </c>
      <c r="I164" s="58">
        <f t="shared" si="25"/>
        <v>0</v>
      </c>
      <c r="J164" s="64">
        <f t="shared" si="26"/>
        <v>0</v>
      </c>
    </row>
    <row r="165" spans="1:10" x14ac:dyDescent="0.35">
      <c r="A165" s="76">
        <v>147</v>
      </c>
      <c r="B165" s="145" t="s">
        <v>305</v>
      </c>
      <c r="C165" s="55" t="s">
        <v>296</v>
      </c>
      <c r="D165" s="55" t="s">
        <v>77</v>
      </c>
      <c r="E165" s="61"/>
      <c r="F165" s="79">
        <f t="shared" si="23"/>
        <v>0</v>
      </c>
      <c r="G165" s="64"/>
      <c r="H165" s="103">
        <f t="shared" si="24"/>
        <v>0</v>
      </c>
      <c r="I165" s="58">
        <f t="shared" si="25"/>
        <v>0</v>
      </c>
      <c r="J165" s="64">
        <f t="shared" si="26"/>
        <v>0</v>
      </c>
    </row>
    <row r="166" spans="1:10" x14ac:dyDescent="0.35">
      <c r="A166" s="76">
        <v>148</v>
      </c>
      <c r="B166" s="145" t="s">
        <v>306</v>
      </c>
      <c r="C166" s="55" t="s">
        <v>296</v>
      </c>
      <c r="D166" s="55" t="s">
        <v>77</v>
      </c>
      <c r="E166" s="61"/>
      <c r="F166" s="79">
        <f t="shared" si="23"/>
        <v>0</v>
      </c>
      <c r="G166" s="64"/>
      <c r="H166" s="103">
        <f t="shared" si="24"/>
        <v>0</v>
      </c>
      <c r="I166" s="58">
        <f t="shared" si="25"/>
        <v>0</v>
      </c>
      <c r="J166" s="64">
        <f t="shared" si="26"/>
        <v>0</v>
      </c>
    </row>
    <row r="167" spans="1:10" x14ac:dyDescent="0.35">
      <c r="A167" s="76">
        <v>149</v>
      </c>
      <c r="B167" s="145" t="s">
        <v>307</v>
      </c>
      <c r="C167" s="55" t="s">
        <v>293</v>
      </c>
      <c r="D167" s="55" t="s">
        <v>77</v>
      </c>
      <c r="E167" s="61"/>
      <c r="F167" s="79">
        <f t="shared" si="23"/>
        <v>0</v>
      </c>
      <c r="G167" s="64"/>
      <c r="H167" s="103">
        <f t="shared" si="24"/>
        <v>0</v>
      </c>
      <c r="I167" s="58">
        <f t="shared" si="25"/>
        <v>0</v>
      </c>
      <c r="J167" s="64">
        <f t="shared" si="26"/>
        <v>0</v>
      </c>
    </row>
    <row r="168" spans="1:10" x14ac:dyDescent="0.35">
      <c r="A168" s="76">
        <v>150</v>
      </c>
      <c r="B168" s="145" t="s">
        <v>308</v>
      </c>
      <c r="C168" s="55" t="s">
        <v>293</v>
      </c>
      <c r="D168" s="55" t="s">
        <v>77</v>
      </c>
      <c r="E168" s="61"/>
      <c r="F168" s="79">
        <f t="shared" si="23"/>
        <v>0</v>
      </c>
      <c r="G168" s="64"/>
      <c r="H168" s="103">
        <f t="shared" si="24"/>
        <v>0</v>
      </c>
      <c r="I168" s="58">
        <f t="shared" si="25"/>
        <v>0</v>
      </c>
      <c r="J168" s="64">
        <f t="shared" si="26"/>
        <v>0</v>
      </c>
    </row>
    <row r="169" spans="1:10" x14ac:dyDescent="0.35">
      <c r="A169" s="76">
        <v>151</v>
      </c>
      <c r="B169" s="145" t="s">
        <v>309</v>
      </c>
      <c r="C169" s="55" t="s">
        <v>293</v>
      </c>
      <c r="D169" s="55" t="s">
        <v>77</v>
      </c>
      <c r="E169" s="61"/>
      <c r="F169" s="79">
        <f t="shared" si="23"/>
        <v>0</v>
      </c>
      <c r="G169" s="64"/>
      <c r="H169" s="103">
        <f t="shared" si="24"/>
        <v>0</v>
      </c>
      <c r="I169" s="58">
        <f t="shared" si="25"/>
        <v>0</v>
      </c>
      <c r="J169" s="64">
        <f t="shared" si="26"/>
        <v>0</v>
      </c>
    </row>
    <row r="170" spans="1:10" x14ac:dyDescent="0.35">
      <c r="A170" s="76">
        <v>152</v>
      </c>
      <c r="B170" s="145" t="s">
        <v>310</v>
      </c>
      <c r="C170" s="55" t="s">
        <v>293</v>
      </c>
      <c r="D170" s="55" t="s">
        <v>77</v>
      </c>
      <c r="E170" s="61"/>
      <c r="F170" s="79">
        <f t="shared" si="23"/>
        <v>2</v>
      </c>
      <c r="G170" s="64">
        <v>24</v>
      </c>
      <c r="H170" s="103">
        <f t="shared" si="24"/>
        <v>72</v>
      </c>
      <c r="I170" s="58">
        <f t="shared" si="25"/>
        <v>0</v>
      </c>
      <c r="J170" s="64">
        <f t="shared" si="26"/>
        <v>0</v>
      </c>
    </row>
    <row r="171" spans="1:10" x14ac:dyDescent="0.35">
      <c r="A171" s="76">
        <v>153</v>
      </c>
      <c r="B171" s="145" t="s">
        <v>311</v>
      </c>
      <c r="C171" s="55" t="s">
        <v>293</v>
      </c>
      <c r="D171" s="55" t="s">
        <v>77</v>
      </c>
      <c r="E171" s="61"/>
      <c r="F171" s="79">
        <f t="shared" si="23"/>
        <v>0</v>
      </c>
      <c r="G171" s="64"/>
      <c r="H171" s="103">
        <f t="shared" si="24"/>
        <v>0</v>
      </c>
      <c r="I171" s="58">
        <f t="shared" si="25"/>
        <v>0</v>
      </c>
      <c r="J171" s="64">
        <f t="shared" si="26"/>
        <v>0</v>
      </c>
    </row>
    <row r="172" spans="1:10" x14ac:dyDescent="0.35">
      <c r="A172" s="76">
        <v>154</v>
      </c>
      <c r="B172" s="145" t="s">
        <v>312</v>
      </c>
      <c r="C172" s="55" t="s">
        <v>293</v>
      </c>
      <c r="D172" s="55" t="s">
        <v>77</v>
      </c>
      <c r="E172" s="61"/>
      <c r="F172" s="79">
        <f t="shared" si="23"/>
        <v>0</v>
      </c>
      <c r="G172" s="64"/>
      <c r="H172" s="103">
        <f t="shared" si="24"/>
        <v>0</v>
      </c>
      <c r="I172" s="58">
        <f t="shared" si="25"/>
        <v>0</v>
      </c>
      <c r="J172" s="64">
        <f t="shared" si="26"/>
        <v>0</v>
      </c>
    </row>
    <row r="173" spans="1:10" x14ac:dyDescent="0.35">
      <c r="A173" s="76">
        <v>155</v>
      </c>
      <c r="B173" s="145" t="s">
        <v>313</v>
      </c>
      <c r="C173" s="55" t="s">
        <v>293</v>
      </c>
      <c r="D173" s="55" t="s">
        <v>77</v>
      </c>
      <c r="E173" s="61"/>
      <c r="F173" s="79">
        <f t="shared" si="23"/>
        <v>0</v>
      </c>
      <c r="G173" s="64"/>
      <c r="H173" s="103">
        <f t="shared" si="24"/>
        <v>0</v>
      </c>
      <c r="I173" s="58">
        <f t="shared" si="25"/>
        <v>0</v>
      </c>
      <c r="J173" s="64">
        <f t="shared" si="26"/>
        <v>0</v>
      </c>
    </row>
    <row r="174" spans="1:10" x14ac:dyDescent="0.35">
      <c r="A174" s="76">
        <v>156</v>
      </c>
      <c r="B174" s="145" t="s">
        <v>314</v>
      </c>
      <c r="C174" s="55" t="s">
        <v>293</v>
      </c>
      <c r="D174" s="55" t="s">
        <v>77</v>
      </c>
      <c r="E174" s="61"/>
      <c r="F174" s="79">
        <f t="shared" si="23"/>
        <v>0</v>
      </c>
      <c r="G174" s="64"/>
      <c r="H174" s="103">
        <f t="shared" si="24"/>
        <v>0</v>
      </c>
      <c r="I174" s="58">
        <f t="shared" si="25"/>
        <v>0</v>
      </c>
      <c r="J174" s="64">
        <f t="shared" si="26"/>
        <v>0</v>
      </c>
    </row>
    <row r="175" spans="1:10" x14ac:dyDescent="0.35">
      <c r="A175" s="76">
        <v>157</v>
      </c>
      <c r="B175" s="145" t="s">
        <v>315</v>
      </c>
      <c r="C175" s="55" t="s">
        <v>293</v>
      </c>
      <c r="D175" s="55" t="s">
        <v>77</v>
      </c>
      <c r="E175" s="61"/>
      <c r="F175" s="79">
        <f t="shared" si="23"/>
        <v>0</v>
      </c>
      <c r="G175" s="64"/>
      <c r="H175" s="103">
        <f t="shared" si="24"/>
        <v>0</v>
      </c>
      <c r="I175" s="58">
        <f t="shared" si="25"/>
        <v>0</v>
      </c>
      <c r="J175" s="64">
        <f t="shared" si="26"/>
        <v>0</v>
      </c>
    </row>
    <row r="176" spans="1:10" x14ac:dyDescent="0.35">
      <c r="A176" s="76">
        <v>158</v>
      </c>
      <c r="B176" s="145" t="s">
        <v>316</v>
      </c>
      <c r="C176" s="55" t="s">
        <v>293</v>
      </c>
      <c r="D176" s="55" t="s">
        <v>77</v>
      </c>
      <c r="E176" s="61"/>
      <c r="F176" s="79">
        <f t="shared" si="23"/>
        <v>0</v>
      </c>
      <c r="G176" s="64"/>
      <c r="H176" s="103">
        <f t="shared" si="24"/>
        <v>0</v>
      </c>
      <c r="I176" s="58">
        <f t="shared" si="25"/>
        <v>0</v>
      </c>
      <c r="J176" s="64">
        <f t="shared" si="26"/>
        <v>0</v>
      </c>
    </row>
    <row r="177" spans="1:10" x14ac:dyDescent="0.35">
      <c r="A177" s="76">
        <v>159</v>
      </c>
      <c r="B177" s="145" t="s">
        <v>317</v>
      </c>
      <c r="C177" s="55" t="s">
        <v>293</v>
      </c>
      <c r="D177" s="55" t="s">
        <v>77</v>
      </c>
      <c r="E177" s="61"/>
      <c r="F177" s="79">
        <f t="shared" si="23"/>
        <v>0</v>
      </c>
      <c r="G177" s="64"/>
      <c r="H177" s="103">
        <f t="shared" si="24"/>
        <v>0</v>
      </c>
      <c r="I177" s="58">
        <f t="shared" si="25"/>
        <v>0</v>
      </c>
      <c r="J177" s="64">
        <f t="shared" si="26"/>
        <v>0</v>
      </c>
    </row>
    <row r="178" spans="1:10" x14ac:dyDescent="0.35">
      <c r="A178" s="76">
        <v>160</v>
      </c>
      <c r="B178" s="57" t="s">
        <v>318</v>
      </c>
      <c r="C178" s="55" t="s">
        <v>293</v>
      </c>
      <c r="D178" s="55" t="s">
        <v>77</v>
      </c>
      <c r="E178" s="61"/>
      <c r="F178" s="79">
        <f t="shared" si="23"/>
        <v>0</v>
      </c>
      <c r="G178" s="64"/>
      <c r="H178" s="103">
        <f t="shared" si="24"/>
        <v>0</v>
      </c>
      <c r="I178" s="58">
        <f t="shared" si="25"/>
        <v>0</v>
      </c>
      <c r="J178" s="64">
        <f t="shared" si="26"/>
        <v>0</v>
      </c>
    </row>
    <row r="179" spans="1:10" x14ac:dyDescent="0.35">
      <c r="A179" s="76">
        <v>161</v>
      </c>
      <c r="B179" s="57" t="s">
        <v>319</v>
      </c>
      <c r="C179" s="55" t="s">
        <v>293</v>
      </c>
      <c r="D179" s="55" t="s">
        <v>77</v>
      </c>
      <c r="E179" s="61"/>
      <c r="F179" s="79">
        <f t="shared" si="23"/>
        <v>0</v>
      </c>
      <c r="G179" s="64"/>
      <c r="H179" s="103">
        <f t="shared" si="24"/>
        <v>0</v>
      </c>
      <c r="I179" s="58">
        <f t="shared" si="25"/>
        <v>0</v>
      </c>
      <c r="J179" s="64">
        <f t="shared" si="26"/>
        <v>0</v>
      </c>
    </row>
    <row r="180" spans="1:10" x14ac:dyDescent="0.35">
      <c r="A180" s="76">
        <v>162</v>
      </c>
      <c r="B180" s="57" t="s">
        <v>320</v>
      </c>
      <c r="C180" s="55" t="s">
        <v>293</v>
      </c>
      <c r="D180" s="55" t="s">
        <v>77</v>
      </c>
      <c r="E180" s="61"/>
      <c r="F180" s="79">
        <f t="shared" si="23"/>
        <v>0</v>
      </c>
      <c r="G180" s="64"/>
      <c r="H180" s="103">
        <f t="shared" si="24"/>
        <v>0</v>
      </c>
      <c r="I180" s="58">
        <f t="shared" si="25"/>
        <v>0</v>
      </c>
      <c r="J180" s="64">
        <f t="shared" si="26"/>
        <v>0</v>
      </c>
    </row>
    <row r="181" spans="1:10" x14ac:dyDescent="0.35">
      <c r="A181" s="76">
        <v>163</v>
      </c>
      <c r="B181" s="57" t="s">
        <v>321</v>
      </c>
      <c r="C181" s="55" t="s">
        <v>293</v>
      </c>
      <c r="D181" s="55" t="s">
        <v>77</v>
      </c>
      <c r="E181" s="61"/>
      <c r="F181" s="79">
        <f t="shared" si="23"/>
        <v>0</v>
      </c>
      <c r="G181" s="64"/>
      <c r="H181" s="103">
        <f t="shared" si="24"/>
        <v>0</v>
      </c>
      <c r="I181" s="58">
        <f t="shared" si="25"/>
        <v>0</v>
      </c>
      <c r="J181" s="64">
        <f t="shared" si="26"/>
        <v>0</v>
      </c>
    </row>
    <row r="182" spans="1:10" x14ac:dyDescent="0.35">
      <c r="A182" s="76">
        <v>164</v>
      </c>
      <c r="B182" s="57" t="s">
        <v>322</v>
      </c>
      <c r="C182" s="55" t="s">
        <v>293</v>
      </c>
      <c r="D182" s="55" t="s">
        <v>77</v>
      </c>
      <c r="E182" s="61"/>
      <c r="F182" s="79">
        <f t="shared" si="23"/>
        <v>0</v>
      </c>
      <c r="G182" s="64"/>
      <c r="H182" s="103">
        <f t="shared" si="24"/>
        <v>0</v>
      </c>
      <c r="I182" s="58">
        <f t="shared" si="25"/>
        <v>0</v>
      </c>
      <c r="J182" s="64">
        <f t="shared" si="26"/>
        <v>0</v>
      </c>
    </row>
    <row r="183" spans="1:10" x14ac:dyDescent="0.35">
      <c r="A183" s="76">
        <v>165</v>
      </c>
      <c r="B183" s="57" t="s">
        <v>323</v>
      </c>
      <c r="C183" s="55" t="s">
        <v>293</v>
      </c>
      <c r="D183" s="55" t="s">
        <v>77</v>
      </c>
      <c r="E183" s="61"/>
      <c r="F183" s="79">
        <f t="shared" si="23"/>
        <v>0</v>
      </c>
      <c r="G183" s="64"/>
      <c r="H183" s="103">
        <f t="shared" si="24"/>
        <v>0</v>
      </c>
      <c r="I183" s="58">
        <f t="shared" si="25"/>
        <v>0</v>
      </c>
      <c r="J183" s="64">
        <f t="shared" si="26"/>
        <v>0</v>
      </c>
    </row>
    <row r="184" spans="1:10" x14ac:dyDescent="0.35">
      <c r="A184" s="76">
        <v>166</v>
      </c>
      <c r="B184" s="57" t="s">
        <v>324</v>
      </c>
      <c r="C184" s="55" t="s">
        <v>293</v>
      </c>
      <c r="D184" s="55" t="s">
        <v>77</v>
      </c>
      <c r="E184" s="61"/>
      <c r="F184" s="79">
        <f t="shared" si="23"/>
        <v>0</v>
      </c>
      <c r="G184" s="64"/>
      <c r="H184" s="103">
        <f t="shared" si="24"/>
        <v>0</v>
      </c>
      <c r="I184" s="58">
        <f t="shared" si="25"/>
        <v>0</v>
      </c>
      <c r="J184" s="64">
        <f t="shared" si="26"/>
        <v>0</v>
      </c>
    </row>
    <row r="185" spans="1:10" x14ac:dyDescent="0.35">
      <c r="A185" s="76">
        <v>167</v>
      </c>
      <c r="B185" s="57" t="s">
        <v>325</v>
      </c>
      <c r="C185" s="55" t="s">
        <v>293</v>
      </c>
      <c r="D185" s="55" t="s">
        <v>77</v>
      </c>
      <c r="E185" s="61"/>
      <c r="F185" s="79">
        <f t="shared" si="23"/>
        <v>0</v>
      </c>
      <c r="G185" s="64"/>
      <c r="H185" s="103">
        <f t="shared" si="24"/>
        <v>0</v>
      </c>
      <c r="I185" s="58">
        <f t="shared" si="25"/>
        <v>0</v>
      </c>
      <c r="J185" s="64">
        <f t="shared" si="26"/>
        <v>0</v>
      </c>
    </row>
    <row r="186" spans="1:10" x14ac:dyDescent="0.35">
      <c r="A186" s="76">
        <v>168</v>
      </c>
      <c r="B186" s="57" t="s">
        <v>326</v>
      </c>
      <c r="C186" s="55" t="s">
        <v>293</v>
      </c>
      <c r="D186" s="55" t="s">
        <v>77</v>
      </c>
      <c r="E186" s="61"/>
      <c r="F186" s="79">
        <f t="shared" si="23"/>
        <v>0</v>
      </c>
      <c r="G186" s="64"/>
      <c r="H186" s="103">
        <f t="shared" si="24"/>
        <v>0</v>
      </c>
      <c r="I186" s="58">
        <f t="shared" si="25"/>
        <v>0</v>
      </c>
      <c r="J186" s="64">
        <f t="shared" si="26"/>
        <v>0</v>
      </c>
    </row>
    <row r="187" spans="1:10" x14ac:dyDescent="0.35">
      <c r="A187" s="76">
        <v>169</v>
      </c>
      <c r="B187" s="57" t="s">
        <v>327</v>
      </c>
      <c r="C187" s="55" t="s">
        <v>293</v>
      </c>
      <c r="D187" s="55" t="s">
        <v>77</v>
      </c>
      <c r="E187" s="61"/>
      <c r="F187" s="79">
        <f t="shared" si="23"/>
        <v>0</v>
      </c>
      <c r="G187" s="64"/>
      <c r="H187" s="103">
        <f t="shared" si="24"/>
        <v>0</v>
      </c>
      <c r="I187" s="58">
        <f t="shared" si="25"/>
        <v>0</v>
      </c>
      <c r="J187" s="64">
        <f t="shared" si="26"/>
        <v>0</v>
      </c>
    </row>
    <row r="188" spans="1:10" x14ac:dyDescent="0.35">
      <c r="A188" s="76">
        <v>170</v>
      </c>
      <c r="B188" s="57" t="s">
        <v>328</v>
      </c>
      <c r="C188" s="55" t="s">
        <v>293</v>
      </c>
      <c r="D188" s="55" t="s">
        <v>77</v>
      </c>
      <c r="E188" s="61"/>
      <c r="F188" s="79">
        <f t="shared" si="23"/>
        <v>0</v>
      </c>
      <c r="G188" s="64"/>
      <c r="H188" s="103">
        <f t="shared" si="24"/>
        <v>0</v>
      </c>
      <c r="I188" s="58">
        <f t="shared" si="25"/>
        <v>0</v>
      </c>
      <c r="J188" s="64">
        <f t="shared" si="26"/>
        <v>0</v>
      </c>
    </row>
    <row r="189" spans="1:10" x14ac:dyDescent="0.35">
      <c r="A189" s="76">
        <v>171</v>
      </c>
      <c r="B189" s="57" t="s">
        <v>329</v>
      </c>
      <c r="C189" s="55" t="s">
        <v>293</v>
      </c>
      <c r="D189" s="55" t="s">
        <v>77</v>
      </c>
      <c r="E189" s="61"/>
      <c r="F189" s="79">
        <f t="shared" si="23"/>
        <v>0</v>
      </c>
      <c r="G189" s="64"/>
      <c r="H189" s="103">
        <f t="shared" si="24"/>
        <v>0</v>
      </c>
      <c r="I189" s="58">
        <f t="shared" si="25"/>
        <v>0</v>
      </c>
      <c r="J189" s="64">
        <f t="shared" si="26"/>
        <v>0</v>
      </c>
    </row>
    <row r="190" spans="1:10" x14ac:dyDescent="0.35">
      <c r="A190" s="76">
        <v>172</v>
      </c>
      <c r="B190" s="57" t="s">
        <v>330</v>
      </c>
      <c r="C190" s="55" t="s">
        <v>293</v>
      </c>
      <c r="D190" s="55" t="s">
        <v>77</v>
      </c>
      <c r="E190" s="61"/>
      <c r="F190" s="79">
        <f t="shared" si="23"/>
        <v>0</v>
      </c>
      <c r="G190" s="64"/>
      <c r="H190" s="103">
        <f t="shared" si="24"/>
        <v>0</v>
      </c>
      <c r="I190" s="58">
        <f t="shared" si="25"/>
        <v>0</v>
      </c>
      <c r="J190" s="64">
        <f t="shared" si="26"/>
        <v>0</v>
      </c>
    </row>
    <row r="191" spans="1:10" x14ac:dyDescent="0.35">
      <c r="A191" s="76">
        <v>173</v>
      </c>
      <c r="B191" s="57" t="s">
        <v>331</v>
      </c>
      <c r="C191" s="55" t="s">
        <v>293</v>
      </c>
      <c r="D191" s="55" t="s">
        <v>77</v>
      </c>
      <c r="E191" s="61"/>
      <c r="F191" s="79">
        <f t="shared" si="23"/>
        <v>0</v>
      </c>
      <c r="G191" s="64"/>
      <c r="H191" s="103">
        <f t="shared" si="24"/>
        <v>0</v>
      </c>
      <c r="I191" s="58">
        <f t="shared" si="25"/>
        <v>0</v>
      </c>
      <c r="J191" s="64">
        <f t="shared" si="26"/>
        <v>0</v>
      </c>
    </row>
    <row r="192" spans="1:10" x14ac:dyDescent="0.35">
      <c r="A192" s="76">
        <v>174</v>
      </c>
      <c r="B192" s="57" t="s">
        <v>332</v>
      </c>
      <c r="C192" s="55" t="s">
        <v>293</v>
      </c>
      <c r="D192" s="55" t="s">
        <v>77</v>
      </c>
      <c r="E192" s="61"/>
      <c r="F192" s="79">
        <f t="shared" si="23"/>
        <v>0</v>
      </c>
      <c r="G192" s="64"/>
      <c r="H192" s="103">
        <f t="shared" si="24"/>
        <v>0</v>
      </c>
      <c r="I192" s="58">
        <f t="shared" si="25"/>
        <v>0</v>
      </c>
      <c r="J192" s="64">
        <f t="shared" si="26"/>
        <v>0</v>
      </c>
    </row>
    <row r="193" spans="1:10" x14ac:dyDescent="0.35">
      <c r="A193" s="76">
        <v>175</v>
      </c>
      <c r="B193" s="57" t="s">
        <v>333</v>
      </c>
      <c r="C193" s="55" t="s">
        <v>293</v>
      </c>
      <c r="D193" s="55" t="s">
        <v>77</v>
      </c>
      <c r="E193" s="61"/>
      <c r="F193" s="79">
        <f t="shared" si="23"/>
        <v>0</v>
      </c>
      <c r="G193" s="64"/>
      <c r="H193" s="103">
        <f t="shared" si="24"/>
        <v>0</v>
      </c>
      <c r="I193" s="58">
        <f t="shared" si="25"/>
        <v>0</v>
      </c>
      <c r="J193" s="64">
        <f t="shared" si="26"/>
        <v>0</v>
      </c>
    </row>
    <row r="194" spans="1:10" x14ac:dyDescent="0.35">
      <c r="A194" s="76">
        <v>176</v>
      </c>
      <c r="B194" s="57" t="s">
        <v>334</v>
      </c>
      <c r="C194" s="55" t="s">
        <v>293</v>
      </c>
      <c r="D194" s="55" t="s">
        <v>77</v>
      </c>
      <c r="E194" s="61"/>
      <c r="F194" s="79">
        <f t="shared" si="23"/>
        <v>0</v>
      </c>
      <c r="G194" s="64"/>
      <c r="H194" s="103">
        <f t="shared" si="24"/>
        <v>0</v>
      </c>
      <c r="I194" s="58">
        <f t="shared" si="25"/>
        <v>0</v>
      </c>
      <c r="J194" s="64">
        <f t="shared" si="26"/>
        <v>0</v>
      </c>
    </row>
    <row r="195" spans="1:10" x14ac:dyDescent="0.35">
      <c r="A195" s="76">
        <v>177</v>
      </c>
      <c r="B195" s="57" t="s">
        <v>335</v>
      </c>
      <c r="C195" s="55" t="s">
        <v>293</v>
      </c>
      <c r="D195" s="55" t="s">
        <v>77</v>
      </c>
      <c r="E195" s="61"/>
      <c r="F195" s="79">
        <f t="shared" si="23"/>
        <v>0</v>
      </c>
      <c r="G195" s="64"/>
      <c r="H195" s="103">
        <f t="shared" si="24"/>
        <v>0</v>
      </c>
      <c r="I195" s="58">
        <f t="shared" si="25"/>
        <v>0</v>
      </c>
      <c r="J195" s="64">
        <f t="shared" si="26"/>
        <v>0</v>
      </c>
    </row>
    <row r="196" spans="1:10" x14ac:dyDescent="0.35">
      <c r="A196" s="76">
        <v>178</v>
      </c>
      <c r="B196" s="57" t="s">
        <v>336</v>
      </c>
      <c r="C196" s="55" t="s">
        <v>293</v>
      </c>
      <c r="D196" s="55" t="s">
        <v>77</v>
      </c>
      <c r="E196" s="61"/>
      <c r="F196" s="79">
        <f t="shared" si="23"/>
        <v>0</v>
      </c>
      <c r="G196" s="64"/>
      <c r="H196" s="103">
        <f t="shared" si="24"/>
        <v>0</v>
      </c>
      <c r="I196" s="58">
        <f t="shared" si="25"/>
        <v>0</v>
      </c>
      <c r="J196" s="64">
        <f t="shared" si="26"/>
        <v>0</v>
      </c>
    </row>
    <row r="197" spans="1:10" ht="20" x14ac:dyDescent="0.35">
      <c r="A197" s="76">
        <v>179</v>
      </c>
      <c r="B197" s="57" t="s">
        <v>337</v>
      </c>
      <c r="C197" s="55" t="s">
        <v>293</v>
      </c>
      <c r="D197" s="55" t="s">
        <v>77</v>
      </c>
      <c r="E197" s="61"/>
      <c r="F197" s="79">
        <f t="shared" si="23"/>
        <v>0</v>
      </c>
      <c r="G197" s="64"/>
      <c r="H197" s="103">
        <f t="shared" si="24"/>
        <v>0</v>
      </c>
      <c r="I197" s="58">
        <f t="shared" si="25"/>
        <v>0</v>
      </c>
      <c r="J197" s="64">
        <f t="shared" si="26"/>
        <v>0</v>
      </c>
    </row>
    <row r="198" spans="1:10" ht="20" x14ac:dyDescent="0.35">
      <c r="A198" s="76">
        <v>180</v>
      </c>
      <c r="B198" s="57" t="s">
        <v>338</v>
      </c>
      <c r="C198" s="55" t="s">
        <v>293</v>
      </c>
      <c r="D198" s="55" t="s">
        <v>77</v>
      </c>
      <c r="E198" s="61"/>
      <c r="F198" s="79">
        <f t="shared" si="23"/>
        <v>0</v>
      </c>
      <c r="G198" s="64"/>
      <c r="H198" s="103">
        <f t="shared" si="24"/>
        <v>0</v>
      </c>
      <c r="I198" s="58">
        <f t="shared" si="25"/>
        <v>0</v>
      </c>
      <c r="J198" s="64">
        <f t="shared" si="26"/>
        <v>0</v>
      </c>
    </row>
    <row r="199" spans="1:10" ht="20" x14ac:dyDescent="0.35">
      <c r="A199" s="76">
        <v>181</v>
      </c>
      <c r="B199" s="57" t="s">
        <v>339</v>
      </c>
      <c r="C199" s="55" t="s">
        <v>293</v>
      </c>
      <c r="D199" s="55" t="s">
        <v>77</v>
      </c>
      <c r="E199" s="61"/>
      <c r="F199" s="79">
        <f t="shared" si="23"/>
        <v>0</v>
      </c>
      <c r="G199" s="64"/>
      <c r="H199" s="103">
        <f t="shared" si="24"/>
        <v>0</v>
      </c>
      <c r="I199" s="58">
        <f t="shared" si="25"/>
        <v>0</v>
      </c>
      <c r="J199" s="64">
        <f t="shared" si="26"/>
        <v>0</v>
      </c>
    </row>
    <row r="200" spans="1:10" ht="20" x14ac:dyDescent="0.35">
      <c r="A200" s="76">
        <v>182</v>
      </c>
      <c r="B200" s="57" t="s">
        <v>340</v>
      </c>
      <c r="C200" s="55" t="s">
        <v>293</v>
      </c>
      <c r="D200" s="55" t="s">
        <v>77</v>
      </c>
      <c r="E200" s="61"/>
      <c r="F200" s="79">
        <f t="shared" si="23"/>
        <v>0</v>
      </c>
      <c r="G200" s="64"/>
      <c r="H200" s="103">
        <f t="shared" si="24"/>
        <v>0</v>
      </c>
      <c r="I200" s="58">
        <f t="shared" si="25"/>
        <v>0</v>
      </c>
      <c r="J200" s="64">
        <f t="shared" si="26"/>
        <v>0</v>
      </c>
    </row>
    <row r="201" spans="1:10" ht="20" x14ac:dyDescent="0.35">
      <c r="A201" s="76">
        <v>183</v>
      </c>
      <c r="B201" s="57" t="s">
        <v>341</v>
      </c>
      <c r="C201" s="55" t="s">
        <v>293</v>
      </c>
      <c r="D201" s="55" t="s">
        <v>77</v>
      </c>
      <c r="E201" s="61"/>
      <c r="F201" s="79">
        <f t="shared" si="23"/>
        <v>0</v>
      </c>
      <c r="G201" s="64"/>
      <c r="H201" s="103">
        <f t="shared" si="24"/>
        <v>0</v>
      </c>
      <c r="I201" s="58">
        <f t="shared" si="25"/>
        <v>0</v>
      </c>
      <c r="J201" s="64">
        <f t="shared" si="26"/>
        <v>0</v>
      </c>
    </row>
    <row r="202" spans="1:10" ht="20" x14ac:dyDescent="0.35">
      <c r="A202" s="76">
        <v>184</v>
      </c>
      <c r="B202" s="57" t="s">
        <v>342</v>
      </c>
      <c r="C202" s="55" t="s">
        <v>293</v>
      </c>
      <c r="D202" s="55" t="s">
        <v>77</v>
      </c>
      <c r="E202" s="61"/>
      <c r="F202" s="79">
        <f t="shared" si="23"/>
        <v>0</v>
      </c>
      <c r="G202" s="64"/>
      <c r="H202" s="103">
        <f t="shared" si="24"/>
        <v>0</v>
      </c>
      <c r="I202" s="58">
        <f t="shared" si="25"/>
        <v>0</v>
      </c>
      <c r="J202" s="64">
        <f t="shared" si="26"/>
        <v>0</v>
      </c>
    </row>
    <row r="203" spans="1:10" ht="20" x14ac:dyDescent="0.35">
      <c r="A203" s="76">
        <v>185</v>
      </c>
      <c r="B203" s="57" t="s">
        <v>343</v>
      </c>
      <c r="C203" s="55" t="s">
        <v>293</v>
      </c>
      <c r="D203" s="55" t="s">
        <v>77</v>
      </c>
      <c r="E203" s="61"/>
      <c r="F203" s="79">
        <f t="shared" si="23"/>
        <v>0</v>
      </c>
      <c r="G203" s="64"/>
      <c r="H203" s="103">
        <f t="shared" si="24"/>
        <v>0</v>
      </c>
      <c r="I203" s="58">
        <f t="shared" si="25"/>
        <v>0</v>
      </c>
      <c r="J203" s="64">
        <f t="shared" si="26"/>
        <v>0</v>
      </c>
    </row>
    <row r="204" spans="1:10" ht="20" x14ac:dyDescent="0.35">
      <c r="A204" s="76">
        <v>186</v>
      </c>
      <c r="B204" s="57" t="s">
        <v>344</v>
      </c>
      <c r="C204" s="55" t="s">
        <v>293</v>
      </c>
      <c r="D204" s="55" t="s">
        <v>77</v>
      </c>
      <c r="E204" s="61"/>
      <c r="F204" s="79">
        <f t="shared" si="23"/>
        <v>0</v>
      </c>
      <c r="G204" s="64"/>
      <c r="H204" s="103">
        <f t="shared" si="24"/>
        <v>0</v>
      </c>
      <c r="I204" s="58">
        <f t="shared" si="25"/>
        <v>0</v>
      </c>
      <c r="J204" s="64">
        <f t="shared" si="26"/>
        <v>0</v>
      </c>
    </row>
    <row r="205" spans="1:10" ht="20" x14ac:dyDescent="0.35">
      <c r="A205" s="76">
        <v>187</v>
      </c>
      <c r="B205" s="57" t="s">
        <v>345</v>
      </c>
      <c r="C205" s="55" t="s">
        <v>293</v>
      </c>
      <c r="D205" s="55" t="s">
        <v>77</v>
      </c>
      <c r="E205" s="61"/>
      <c r="F205" s="79">
        <f t="shared" si="23"/>
        <v>0</v>
      </c>
      <c r="G205" s="64"/>
      <c r="H205" s="103">
        <f t="shared" si="24"/>
        <v>0</v>
      </c>
      <c r="I205" s="58">
        <f t="shared" si="25"/>
        <v>0</v>
      </c>
      <c r="J205" s="64">
        <f t="shared" si="26"/>
        <v>0</v>
      </c>
    </row>
    <row r="206" spans="1:10" ht="20" x14ac:dyDescent="0.35">
      <c r="A206" s="76">
        <v>188</v>
      </c>
      <c r="B206" s="57" t="s">
        <v>346</v>
      </c>
      <c r="C206" s="55" t="s">
        <v>293</v>
      </c>
      <c r="D206" s="55" t="s">
        <v>77</v>
      </c>
      <c r="E206" s="61"/>
      <c r="F206" s="79">
        <f t="shared" si="23"/>
        <v>0</v>
      </c>
      <c r="G206" s="64"/>
      <c r="H206" s="103">
        <f t="shared" si="24"/>
        <v>0</v>
      </c>
      <c r="I206" s="58">
        <f t="shared" si="25"/>
        <v>0</v>
      </c>
      <c r="J206" s="64">
        <f t="shared" si="26"/>
        <v>0</v>
      </c>
    </row>
    <row r="207" spans="1:10" x14ac:dyDescent="0.35">
      <c r="A207" s="76">
        <v>189</v>
      </c>
      <c r="B207" s="57" t="s">
        <v>347</v>
      </c>
      <c r="C207" s="55" t="s">
        <v>293</v>
      </c>
      <c r="D207" s="55" t="s">
        <v>77</v>
      </c>
      <c r="E207" s="61"/>
      <c r="F207" s="79">
        <f t="shared" si="23"/>
        <v>0</v>
      </c>
      <c r="G207" s="64"/>
      <c r="H207" s="103">
        <f t="shared" si="24"/>
        <v>0</v>
      </c>
      <c r="I207" s="58">
        <f t="shared" si="25"/>
        <v>0</v>
      </c>
      <c r="J207" s="64">
        <f t="shared" si="26"/>
        <v>0</v>
      </c>
    </row>
    <row r="208" spans="1:10" x14ac:dyDescent="0.35">
      <c r="A208" s="76">
        <v>190</v>
      </c>
      <c r="B208" s="57" t="s">
        <v>348</v>
      </c>
      <c r="C208" s="55" t="s">
        <v>293</v>
      </c>
      <c r="D208" s="55" t="s">
        <v>77</v>
      </c>
      <c r="E208" s="61"/>
      <c r="F208" s="79">
        <f t="shared" si="23"/>
        <v>0</v>
      </c>
      <c r="G208" s="64"/>
      <c r="H208" s="103">
        <f t="shared" si="24"/>
        <v>0</v>
      </c>
      <c r="I208" s="58">
        <f t="shared" si="25"/>
        <v>0</v>
      </c>
      <c r="J208" s="64">
        <f t="shared" si="26"/>
        <v>0</v>
      </c>
    </row>
    <row r="209" spans="1:10" x14ac:dyDescent="0.35">
      <c r="A209" s="76">
        <v>191</v>
      </c>
      <c r="B209" s="57" t="s">
        <v>349</v>
      </c>
      <c r="C209" s="55" t="s">
        <v>293</v>
      </c>
      <c r="D209" s="55" t="s">
        <v>77</v>
      </c>
      <c r="E209" s="61"/>
      <c r="F209" s="79">
        <f t="shared" si="23"/>
        <v>0</v>
      </c>
      <c r="G209" s="64"/>
      <c r="H209" s="103">
        <f t="shared" si="24"/>
        <v>0</v>
      </c>
      <c r="I209" s="58">
        <f t="shared" si="25"/>
        <v>0</v>
      </c>
      <c r="J209" s="64">
        <f t="shared" si="26"/>
        <v>0</v>
      </c>
    </row>
    <row r="210" spans="1:10" x14ac:dyDescent="0.35">
      <c r="A210" s="76">
        <v>192</v>
      </c>
      <c r="B210" s="57" t="s">
        <v>352</v>
      </c>
      <c r="C210" s="55" t="s">
        <v>353</v>
      </c>
      <c r="D210" s="55" t="s">
        <v>78</v>
      </c>
      <c r="E210" s="61"/>
      <c r="F210" s="80">
        <f t="shared" si="23"/>
        <v>20.583333333333332</v>
      </c>
      <c r="G210" s="156">
        <f t="shared" ref="G210" si="27">SUM(G211:G215)</f>
        <v>247</v>
      </c>
      <c r="H210" s="158">
        <f t="shared" si="24"/>
        <v>741</v>
      </c>
      <c r="I210" s="58">
        <f t="shared" si="25"/>
        <v>0</v>
      </c>
      <c r="J210" s="64">
        <f t="shared" si="26"/>
        <v>0</v>
      </c>
    </row>
    <row r="211" spans="1:10" x14ac:dyDescent="0.35">
      <c r="A211" s="76" t="s">
        <v>366</v>
      </c>
      <c r="B211" s="155" t="s">
        <v>361</v>
      </c>
      <c r="C211" s="55" t="s">
        <v>353</v>
      </c>
      <c r="D211" s="55" t="s">
        <v>78</v>
      </c>
      <c r="E211" s="61"/>
      <c r="F211" s="79">
        <f t="shared" ref="F211:F215" si="28">G211/12</f>
        <v>12.166666666666666</v>
      </c>
      <c r="G211" s="157">
        <v>146</v>
      </c>
      <c r="H211" s="158">
        <f t="shared" ref="H211:H215" si="29">G211*3</f>
        <v>438</v>
      </c>
      <c r="I211" s="58">
        <f t="shared" ref="I211:I215" si="30">E211*F211</f>
        <v>0</v>
      </c>
      <c r="J211" s="64">
        <f t="shared" ref="J211:J215" si="31">E211*H211</f>
        <v>0</v>
      </c>
    </row>
    <row r="212" spans="1:10" x14ac:dyDescent="0.35">
      <c r="A212" s="76" t="s">
        <v>367</v>
      </c>
      <c r="B212" s="155" t="s">
        <v>362</v>
      </c>
      <c r="C212" s="55" t="s">
        <v>353</v>
      </c>
      <c r="D212" s="55" t="s">
        <v>78</v>
      </c>
      <c r="E212" s="61"/>
      <c r="F212" s="79">
        <f t="shared" si="28"/>
        <v>8.3333333333333339</v>
      </c>
      <c r="G212" s="157">
        <v>100</v>
      </c>
      <c r="H212" s="158">
        <f t="shared" si="29"/>
        <v>300</v>
      </c>
      <c r="I212" s="58">
        <f t="shared" si="30"/>
        <v>0</v>
      </c>
      <c r="J212" s="64">
        <f t="shared" si="31"/>
        <v>0</v>
      </c>
    </row>
    <row r="213" spans="1:10" x14ac:dyDescent="0.35">
      <c r="A213" s="76" t="s">
        <v>368</v>
      </c>
      <c r="B213" s="155" t="s">
        <v>363</v>
      </c>
      <c r="C213" s="55" t="s">
        <v>353</v>
      </c>
      <c r="D213" s="55" t="s">
        <v>78</v>
      </c>
      <c r="E213" s="61"/>
      <c r="F213" s="79">
        <f t="shared" si="28"/>
        <v>0</v>
      </c>
      <c r="G213" s="157"/>
      <c r="H213" s="158">
        <f t="shared" si="29"/>
        <v>0</v>
      </c>
      <c r="I213" s="58">
        <f t="shared" si="30"/>
        <v>0</v>
      </c>
      <c r="J213" s="64">
        <f t="shared" si="31"/>
        <v>0</v>
      </c>
    </row>
    <row r="214" spans="1:10" ht="20" x14ac:dyDescent="0.35">
      <c r="A214" s="76" t="s">
        <v>369</v>
      </c>
      <c r="B214" s="155" t="s">
        <v>364</v>
      </c>
      <c r="C214" s="55" t="s">
        <v>353</v>
      </c>
      <c r="D214" s="55" t="s">
        <v>78</v>
      </c>
      <c r="E214" s="61"/>
      <c r="F214" s="79">
        <f t="shared" si="28"/>
        <v>8.3333333333333329E-2</v>
      </c>
      <c r="G214" s="157">
        <v>1</v>
      </c>
      <c r="H214" s="158">
        <f t="shared" si="29"/>
        <v>3</v>
      </c>
      <c r="I214" s="58">
        <f t="shared" si="30"/>
        <v>0</v>
      </c>
      <c r="J214" s="64">
        <f t="shared" si="31"/>
        <v>0</v>
      </c>
    </row>
    <row r="215" spans="1:10" ht="20" x14ac:dyDescent="0.35">
      <c r="A215" s="76" t="s">
        <v>370</v>
      </c>
      <c r="B215" s="155" t="s">
        <v>365</v>
      </c>
      <c r="C215" s="55" t="s">
        <v>353</v>
      </c>
      <c r="D215" s="55" t="s">
        <v>78</v>
      </c>
      <c r="E215" s="61"/>
      <c r="F215" s="79">
        <f t="shared" si="28"/>
        <v>0</v>
      </c>
      <c r="G215" s="64"/>
      <c r="H215" s="103">
        <f t="shared" si="29"/>
        <v>0</v>
      </c>
      <c r="I215" s="58">
        <f t="shared" si="30"/>
        <v>0</v>
      </c>
      <c r="J215" s="64">
        <f t="shared" si="31"/>
        <v>0</v>
      </c>
    </row>
    <row r="216" spans="1:10" x14ac:dyDescent="0.35">
      <c r="A216" s="160" t="s">
        <v>99</v>
      </c>
      <c r="B216" s="161"/>
      <c r="C216" s="161"/>
      <c r="D216" s="161"/>
      <c r="E216" s="161"/>
      <c r="F216" s="161"/>
      <c r="G216" s="161"/>
      <c r="H216" s="162"/>
      <c r="I216" s="75">
        <f>SUM(I161:I215)</f>
        <v>0</v>
      </c>
      <c r="J216" s="75">
        <f>SUM(J161:J215)</f>
        <v>0</v>
      </c>
    </row>
    <row r="217" spans="1:10" x14ac:dyDescent="0.35">
      <c r="A217" s="159" t="s">
        <v>350</v>
      </c>
      <c r="B217" s="159"/>
      <c r="C217" s="159"/>
      <c r="D217" s="159"/>
      <c r="E217" s="159"/>
      <c r="F217" s="159"/>
      <c r="G217" s="159"/>
      <c r="H217" s="159"/>
      <c r="I217" s="159"/>
      <c r="J217" s="159"/>
    </row>
    <row r="218" spans="1:10" ht="31.5" x14ac:dyDescent="0.35">
      <c r="A218" s="54" t="s">
        <v>80</v>
      </c>
      <c r="B218" s="54" t="s">
        <v>81</v>
      </c>
      <c r="C218" s="54" t="s">
        <v>82</v>
      </c>
      <c r="D218" s="54" t="s">
        <v>103</v>
      </c>
      <c r="E218" s="54" t="s">
        <v>83</v>
      </c>
      <c r="F218" s="54" t="s">
        <v>84</v>
      </c>
      <c r="G218" s="54" t="s">
        <v>85</v>
      </c>
      <c r="H218" s="54" t="s">
        <v>261</v>
      </c>
      <c r="I218" s="54" t="s">
        <v>89</v>
      </c>
      <c r="J218" s="54" t="s">
        <v>260</v>
      </c>
    </row>
    <row r="219" spans="1:10" ht="20" customHeight="1" x14ac:dyDescent="0.35">
      <c r="A219" s="76">
        <v>145</v>
      </c>
      <c r="B219" s="57" t="s">
        <v>98</v>
      </c>
      <c r="C219" s="55" t="s">
        <v>34</v>
      </c>
      <c r="D219" s="55" t="s">
        <v>78</v>
      </c>
      <c r="E219" s="61"/>
      <c r="F219" s="59">
        <v>1</v>
      </c>
      <c r="G219" s="55">
        <v>1</v>
      </c>
      <c r="H219" s="103">
        <f t="shared" ref="H219" si="32">G219*3</f>
        <v>3</v>
      </c>
      <c r="I219" s="58">
        <f t="shared" ref="I219" si="33">E219*F219</f>
        <v>0</v>
      </c>
      <c r="J219" s="64">
        <f t="shared" ref="J219" si="34">E219*H219</f>
        <v>0</v>
      </c>
    </row>
    <row r="220" spans="1:10" x14ac:dyDescent="0.35">
      <c r="A220" s="160" t="s">
        <v>99</v>
      </c>
      <c r="B220" s="161"/>
      <c r="C220" s="161"/>
      <c r="D220" s="161"/>
      <c r="E220" s="161"/>
      <c r="F220" s="161"/>
      <c r="G220" s="161"/>
      <c r="H220" s="162"/>
      <c r="I220" s="62">
        <f>SUM(I219)</f>
        <v>0</v>
      </c>
      <c r="J220" s="62">
        <f>SUM(J219:J219)</f>
        <v>0</v>
      </c>
    </row>
    <row r="221" spans="1:10" x14ac:dyDescent="0.35">
      <c r="A221" s="159" t="s">
        <v>351</v>
      </c>
      <c r="B221" s="159"/>
      <c r="C221" s="159"/>
      <c r="D221" s="159"/>
      <c r="E221" s="159"/>
      <c r="F221" s="159"/>
      <c r="G221" s="159"/>
      <c r="H221" s="159"/>
      <c r="I221" s="159"/>
      <c r="J221" s="159"/>
    </row>
    <row r="222" spans="1:10" ht="31.5" x14ac:dyDescent="0.35">
      <c r="A222" s="54" t="s">
        <v>80</v>
      </c>
      <c r="B222" s="54" t="s">
        <v>81</v>
      </c>
      <c r="C222" s="54" t="s">
        <v>82</v>
      </c>
      <c r="D222" s="54" t="s">
        <v>103</v>
      </c>
      <c r="E222" s="54" t="s">
        <v>83</v>
      </c>
      <c r="F222" s="54" t="s">
        <v>84</v>
      </c>
      <c r="G222" s="54" t="s">
        <v>85</v>
      </c>
      <c r="H222" s="54" t="s">
        <v>261</v>
      </c>
      <c r="I222" s="54" t="s">
        <v>89</v>
      </c>
      <c r="J222" s="54" t="s">
        <v>260</v>
      </c>
    </row>
    <row r="223" spans="1:10" x14ac:dyDescent="0.35">
      <c r="A223" s="60">
        <v>146</v>
      </c>
      <c r="B223" s="57" t="s">
        <v>100</v>
      </c>
      <c r="C223" s="55" t="s">
        <v>79</v>
      </c>
      <c r="D223" s="56" t="s">
        <v>66</v>
      </c>
      <c r="E223" s="55" t="s">
        <v>101</v>
      </c>
      <c r="F223" s="55" t="s">
        <v>101</v>
      </c>
      <c r="G223" s="55" t="s">
        <v>101</v>
      </c>
      <c r="H223" s="55" t="s">
        <v>101</v>
      </c>
      <c r="I223" s="61"/>
      <c r="J223" s="61"/>
    </row>
    <row r="224" spans="1:10" x14ac:dyDescent="0.35">
      <c r="A224" s="160" t="s">
        <v>102</v>
      </c>
      <c r="B224" s="161"/>
      <c r="C224" s="161"/>
      <c r="D224" s="161"/>
      <c r="E224" s="161"/>
      <c r="F224" s="161"/>
      <c r="G224" s="161"/>
      <c r="H224" s="162"/>
      <c r="I224" s="67">
        <v>0</v>
      </c>
      <c r="J224" s="67">
        <v>0</v>
      </c>
    </row>
    <row r="225" spans="1:10" x14ac:dyDescent="0.35">
      <c r="A225" s="66"/>
      <c r="B225" s="66"/>
      <c r="C225" s="74"/>
      <c r="D225" s="66"/>
      <c r="E225" s="66"/>
      <c r="F225" s="66"/>
      <c r="G225" s="66"/>
      <c r="H225" s="66"/>
      <c r="I225" s="66"/>
      <c r="J225" s="66"/>
    </row>
    <row r="226" spans="1:10" x14ac:dyDescent="0.35">
      <c r="I226" s="52"/>
      <c r="J226" s="52"/>
    </row>
  </sheetData>
  <mergeCells count="18">
    <mergeCell ref="A28:J28"/>
    <mergeCell ref="A158:H158"/>
    <mergeCell ref="A159:J159"/>
    <mergeCell ref="A10:H10"/>
    <mergeCell ref="A11:J11"/>
    <mergeCell ref="A14:H14"/>
    <mergeCell ref="A15:J15"/>
    <mergeCell ref="A27:H27"/>
    <mergeCell ref="A3:A4"/>
    <mergeCell ref="B3:B4"/>
    <mergeCell ref="A1:J1"/>
    <mergeCell ref="A5:H5"/>
    <mergeCell ref="A6:J6"/>
    <mergeCell ref="A216:H216"/>
    <mergeCell ref="A217:J217"/>
    <mergeCell ref="A220:H220"/>
    <mergeCell ref="A221:J221"/>
    <mergeCell ref="A224:H224"/>
  </mergeCells>
  <phoneticPr fontId="18" type="noConversion"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3A3C779C8986419C0B6E8CC7177AF3" ma:contentTypeVersion="10" ma:contentTypeDescription="Crie um novo documento." ma:contentTypeScope="" ma:versionID="0e1035eee31ce72db6d258b7ae6e11ea">
  <xsd:schema xmlns:xsd="http://www.w3.org/2001/XMLSchema" xmlns:xs="http://www.w3.org/2001/XMLSchema" xmlns:p="http://schemas.microsoft.com/office/2006/metadata/properties" xmlns:ns2="85665260-3326-4c18-b9c2-673d9a93b72c" xmlns:ns3="48319da2-dd13-46e7-9abf-31a5e8faf54d" targetNamespace="http://schemas.microsoft.com/office/2006/metadata/properties" ma:root="true" ma:fieldsID="16d320fa5aeac98c6c372358de4ba8e8" ns2:_="" ns3:_="">
    <xsd:import namespace="85665260-3326-4c18-b9c2-673d9a93b72c"/>
    <xsd:import namespace="48319da2-dd13-46e7-9abf-31a5e8faf5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65260-3326-4c18-b9c2-673d9a93b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319da2-dd13-46e7-9abf-31a5e8faf54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EDBAC7-0E07-424E-8C74-908F3DABDD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65260-3326-4c18-b9c2-673d9a93b72c"/>
    <ds:schemaRef ds:uri="48319da2-dd13-46e7-9abf-31a5e8faf5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7FA6EE-D6F6-4979-9D65-68F5BF8058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C9152E-DCF8-4E69-AD22-686D16100E49}">
  <ds:schemaRefs>
    <ds:schemaRef ds:uri="http://purl.org/dc/elements/1.1/"/>
    <ds:schemaRef ds:uri="85665260-3326-4c18-b9c2-673d9a93b72c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48319da2-dd13-46e7-9abf-31a5e8faf54d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ESTIMATIVA VOLUMES</vt:lpstr>
      <vt:lpstr>MAPA-PRECOS (TCO)</vt:lpstr>
      <vt:lpstr>TCO-ETP</vt:lpstr>
      <vt:lpstr>Estimativa Final TCO</vt:lpstr>
      <vt:lpstr>APÊNDICE I - 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 Florencio do Nascimento</dc:creator>
  <cp:lastModifiedBy>Marcelo Florêncio do Nascimento</cp:lastModifiedBy>
  <dcterms:created xsi:type="dcterms:W3CDTF">2024-02-26T11:57:18Z</dcterms:created>
  <dcterms:modified xsi:type="dcterms:W3CDTF">2024-05-03T17:14:32Z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0x010100F53A3C779C8986419C0B6E8CC7177AF3</vt:lpwstr>
  </property>
</Properties>
</file>