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900563701\Desktop\Serpro\CFINF\ANAC\Apostilamento\1º Apostilamento\"/>
    </mc:Choice>
  </mc:AlternateContent>
  <xr:revisionPtr revIDLastSave="0" documentId="13_ncr:1_{3BDA13E8-52CD-431C-960C-1B3DD096112B}" xr6:coauthVersionLast="47" xr6:coauthVersionMax="47" xr10:uidLastSave="{00000000-0000-0000-0000-000000000000}"/>
  <bookViews>
    <workbookView xWindow="-110" yWindow="-110" windowWidth="19420" windowHeight="10300" tabRatio="639" firstSheet="1" activeTab="1" xr2:uid="{00000000-000D-0000-FFFF-FFFF00000000}"/>
  </bookViews>
  <sheets>
    <sheet name="Comercial" sheetId="10" state="hidden" r:id="rId1"/>
    <sheet name="1º Apostilamento" sheetId="39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71" i="39" l="1"/>
  <c r="I271" i="39" s="1"/>
  <c r="K271" i="39" s="1"/>
  <c r="F266" i="39"/>
  <c r="F265" i="39"/>
  <c r="F264" i="39"/>
  <c r="F263" i="39"/>
  <c r="F262" i="39"/>
  <c r="I262" i="39" s="1"/>
  <c r="K262" i="39" s="1"/>
  <c r="F261" i="39"/>
  <c r="F260" i="39"/>
  <c r="I260" i="39" s="1"/>
  <c r="K260" i="39" s="1"/>
  <c r="F259" i="39"/>
  <c r="I259" i="39" s="1"/>
  <c r="K259" i="39" s="1"/>
  <c r="F258" i="39"/>
  <c r="I258" i="39" s="1"/>
  <c r="F256" i="39"/>
  <c r="F255" i="39"/>
  <c r="F254" i="39"/>
  <c r="F253" i="39"/>
  <c r="I253" i="39" s="1"/>
  <c r="K253" i="39" s="1"/>
  <c r="F252" i="39"/>
  <c r="I252" i="39" s="1"/>
  <c r="K252" i="39" s="1"/>
  <c r="F251" i="39"/>
  <c r="F250" i="39"/>
  <c r="F249" i="39"/>
  <c r="F248" i="39"/>
  <c r="I248" i="39" s="1"/>
  <c r="K248" i="39" s="1"/>
  <c r="L248" i="39" s="1"/>
  <c r="F247" i="39"/>
  <c r="F246" i="39"/>
  <c r="I246" i="39" s="1"/>
  <c r="K246" i="39" s="1"/>
  <c r="F245" i="39"/>
  <c r="I245" i="39" s="1"/>
  <c r="K245" i="39" s="1"/>
  <c r="L245" i="39" s="1"/>
  <c r="F244" i="39"/>
  <c r="F243" i="39"/>
  <c r="F242" i="39"/>
  <c r="F241" i="39"/>
  <c r="I241" i="39" s="1"/>
  <c r="K241" i="39" s="1"/>
  <c r="L241" i="39" s="1"/>
  <c r="F240" i="39"/>
  <c r="I240" i="39" s="1"/>
  <c r="K240" i="39" s="1"/>
  <c r="F239" i="39"/>
  <c r="F238" i="39"/>
  <c r="F237" i="39"/>
  <c r="F236" i="39"/>
  <c r="F235" i="39"/>
  <c r="F234" i="39"/>
  <c r="I234" i="39" s="1"/>
  <c r="K234" i="39" s="1"/>
  <c r="F233" i="39"/>
  <c r="I233" i="39" s="1"/>
  <c r="K233" i="39" s="1"/>
  <c r="F232" i="39"/>
  <c r="F231" i="39"/>
  <c r="F230" i="39"/>
  <c r="F229" i="39"/>
  <c r="I229" i="39" s="1"/>
  <c r="K229" i="39" s="1"/>
  <c r="F228" i="39"/>
  <c r="I228" i="39" s="1"/>
  <c r="K228" i="39" s="1"/>
  <c r="F227" i="39"/>
  <c r="F226" i="39"/>
  <c r="F225" i="39"/>
  <c r="F224" i="39"/>
  <c r="F223" i="39"/>
  <c r="F222" i="39"/>
  <c r="I222" i="39" s="1"/>
  <c r="K222" i="39" s="1"/>
  <c r="F221" i="39"/>
  <c r="I221" i="39" s="1"/>
  <c r="K221" i="39" s="1"/>
  <c r="F220" i="39"/>
  <c r="F219" i="39"/>
  <c r="F218" i="39"/>
  <c r="F217" i="39"/>
  <c r="F216" i="39"/>
  <c r="I216" i="39" s="1"/>
  <c r="K216" i="39" s="1"/>
  <c r="F215" i="39"/>
  <c r="F214" i="39"/>
  <c r="F213" i="39"/>
  <c r="F212" i="39"/>
  <c r="F211" i="39"/>
  <c r="F210" i="39"/>
  <c r="I210" i="39" s="1"/>
  <c r="K210" i="39" s="1"/>
  <c r="F209" i="39"/>
  <c r="I209" i="39" s="1"/>
  <c r="K209" i="39" s="1"/>
  <c r="F208" i="39"/>
  <c r="F203" i="39"/>
  <c r="F202" i="39"/>
  <c r="F201" i="39"/>
  <c r="F200" i="39"/>
  <c r="F199" i="39"/>
  <c r="F198" i="39"/>
  <c r="F197" i="39"/>
  <c r="F196" i="39"/>
  <c r="F195" i="39"/>
  <c r="F194" i="39"/>
  <c r="F193" i="39"/>
  <c r="F192" i="39"/>
  <c r="F191" i="39"/>
  <c r="F190" i="39"/>
  <c r="F189" i="39"/>
  <c r="F188" i="39"/>
  <c r="F187" i="39"/>
  <c r="F186" i="39"/>
  <c r="F184" i="39"/>
  <c r="F183" i="39"/>
  <c r="F182" i="39"/>
  <c r="F181" i="39"/>
  <c r="I181" i="39" s="1"/>
  <c r="K181" i="39" s="1"/>
  <c r="F180" i="39"/>
  <c r="I180" i="39" s="1"/>
  <c r="K180" i="39" s="1"/>
  <c r="F179" i="39"/>
  <c r="F178" i="39"/>
  <c r="F177" i="39"/>
  <c r="F176" i="39"/>
  <c r="F175" i="39"/>
  <c r="I175" i="39" s="1"/>
  <c r="K175" i="39" s="1"/>
  <c r="F174" i="39"/>
  <c r="F173" i="39"/>
  <c r="I173" i="39" s="1"/>
  <c r="K173" i="39" s="1"/>
  <c r="F172" i="39"/>
  <c r="F171" i="39"/>
  <c r="F170" i="39"/>
  <c r="F169" i="39"/>
  <c r="I169" i="39" s="1"/>
  <c r="K169" i="39" s="1"/>
  <c r="F168" i="39"/>
  <c r="I168" i="39" s="1"/>
  <c r="K168" i="39" s="1"/>
  <c r="F167" i="39"/>
  <c r="F166" i="39"/>
  <c r="F165" i="39"/>
  <c r="F164" i="39"/>
  <c r="F163" i="39"/>
  <c r="F162" i="39"/>
  <c r="I162" i="39" s="1"/>
  <c r="K162" i="39" s="1"/>
  <c r="F161" i="39"/>
  <c r="I161" i="39" s="1"/>
  <c r="K161" i="39" s="1"/>
  <c r="F160" i="39"/>
  <c r="F159" i="39"/>
  <c r="F158" i="39"/>
  <c r="F157" i="39"/>
  <c r="F156" i="39"/>
  <c r="I156" i="39" s="1"/>
  <c r="K156" i="39" s="1"/>
  <c r="F155" i="39"/>
  <c r="F154" i="39"/>
  <c r="F153" i="39"/>
  <c r="F152" i="39"/>
  <c r="F151" i="39"/>
  <c r="F150" i="39"/>
  <c r="F149" i="39"/>
  <c r="I149" i="39" s="1"/>
  <c r="K149" i="39" s="1"/>
  <c r="F148" i="39"/>
  <c r="F147" i="39"/>
  <c r="I147" i="39" s="1"/>
  <c r="K147" i="39" s="1"/>
  <c r="F146" i="39"/>
  <c r="F145" i="39"/>
  <c r="I145" i="39" s="1"/>
  <c r="K145" i="39" s="1"/>
  <c r="F144" i="39"/>
  <c r="I144" i="39" s="1"/>
  <c r="K144" i="39" s="1"/>
  <c r="F143" i="39"/>
  <c r="F142" i="39"/>
  <c r="F141" i="39"/>
  <c r="F140" i="39"/>
  <c r="F139" i="39"/>
  <c r="I139" i="39" s="1"/>
  <c r="K139" i="39" s="1"/>
  <c r="F138" i="39"/>
  <c r="I138" i="39" s="1"/>
  <c r="K138" i="39" s="1"/>
  <c r="F137" i="39"/>
  <c r="I137" i="39" s="1"/>
  <c r="K137" i="39" s="1"/>
  <c r="F136" i="39"/>
  <c r="F135" i="39"/>
  <c r="F134" i="39"/>
  <c r="F133" i="39"/>
  <c r="I133" i="39" s="1"/>
  <c r="K133" i="39" s="1"/>
  <c r="F132" i="39"/>
  <c r="I132" i="39" s="1"/>
  <c r="K132" i="39" s="1"/>
  <c r="F131" i="39"/>
  <c r="F130" i="39"/>
  <c r="F129" i="39"/>
  <c r="F128" i="39"/>
  <c r="F127" i="39"/>
  <c r="F126" i="39"/>
  <c r="F125" i="39"/>
  <c r="F124" i="39"/>
  <c r="F123" i="39"/>
  <c r="F122" i="39"/>
  <c r="F121" i="39"/>
  <c r="F120" i="39"/>
  <c r="F119" i="39"/>
  <c r="F118" i="39"/>
  <c r="F117" i="39"/>
  <c r="F116" i="39"/>
  <c r="F115" i="39"/>
  <c r="F114" i="39"/>
  <c r="F113" i="39"/>
  <c r="F112" i="39"/>
  <c r="F111" i="39"/>
  <c r="F110" i="39"/>
  <c r="F109" i="39"/>
  <c r="F108" i="39"/>
  <c r="F107" i="39"/>
  <c r="F106" i="39"/>
  <c r="F105" i="39"/>
  <c r="F104" i="39"/>
  <c r="F103" i="39"/>
  <c r="F102" i="39"/>
  <c r="F101" i="39"/>
  <c r="F100" i="39"/>
  <c r="F99" i="39"/>
  <c r="F98" i="39"/>
  <c r="F97" i="39"/>
  <c r="F96" i="39"/>
  <c r="F95" i="39"/>
  <c r="F93" i="39"/>
  <c r="F92" i="39"/>
  <c r="F91" i="39"/>
  <c r="F90" i="39"/>
  <c r="F89" i="39"/>
  <c r="I89" i="39" s="1"/>
  <c r="K89" i="39" s="1"/>
  <c r="L89" i="39" s="1"/>
  <c r="F88" i="39"/>
  <c r="F87" i="39"/>
  <c r="F86" i="39"/>
  <c r="F85" i="39"/>
  <c r="I85" i="39" s="1"/>
  <c r="K85" i="39" s="1"/>
  <c r="F84" i="39"/>
  <c r="I84" i="39" s="1"/>
  <c r="K84" i="39" s="1"/>
  <c r="F83" i="39"/>
  <c r="I83" i="39" s="1"/>
  <c r="K83" i="39" s="1"/>
  <c r="F82" i="39"/>
  <c r="I82" i="39" s="1"/>
  <c r="K82" i="39" s="1"/>
  <c r="F81" i="39"/>
  <c r="F80" i="39"/>
  <c r="F78" i="39"/>
  <c r="F77" i="39"/>
  <c r="F76" i="39"/>
  <c r="F75" i="39"/>
  <c r="F74" i="39"/>
  <c r="F73" i="39"/>
  <c r="F72" i="39"/>
  <c r="F71" i="39"/>
  <c r="F70" i="39"/>
  <c r="F69" i="39"/>
  <c r="F68" i="39"/>
  <c r="F67" i="39"/>
  <c r="F66" i="39"/>
  <c r="F65" i="39"/>
  <c r="F64" i="39"/>
  <c r="F63" i="39"/>
  <c r="F62" i="39"/>
  <c r="F61" i="39"/>
  <c r="F60" i="39"/>
  <c r="F59" i="39"/>
  <c r="F58" i="39"/>
  <c r="F57" i="39"/>
  <c r="F56" i="39"/>
  <c r="F55" i="39"/>
  <c r="F54" i="39"/>
  <c r="F53" i="39"/>
  <c r="F52" i="39"/>
  <c r="F51" i="39"/>
  <c r="F50" i="39"/>
  <c r="F49" i="39"/>
  <c r="F48" i="39"/>
  <c r="F47" i="39"/>
  <c r="F46" i="39"/>
  <c r="F45" i="39"/>
  <c r="F44" i="39"/>
  <c r="F43" i="39"/>
  <c r="F42" i="39"/>
  <c r="F41" i="39"/>
  <c r="F40" i="39"/>
  <c r="F39" i="39"/>
  <c r="F38" i="39"/>
  <c r="F37" i="39"/>
  <c r="F36" i="39"/>
  <c r="F35" i="39"/>
  <c r="F34" i="39"/>
  <c r="F33" i="39"/>
  <c r="I33" i="39" s="1"/>
  <c r="F28" i="39"/>
  <c r="F27" i="39"/>
  <c r="F26" i="39"/>
  <c r="F25" i="39"/>
  <c r="F24" i="39"/>
  <c r="F23" i="39"/>
  <c r="F22" i="39"/>
  <c r="F21" i="39"/>
  <c r="F20" i="39"/>
  <c r="F19" i="39"/>
  <c r="I19" i="39" s="1"/>
  <c r="F15" i="39"/>
  <c r="F11" i="39"/>
  <c r="F10" i="39"/>
  <c r="F6" i="39"/>
  <c r="F5" i="39"/>
  <c r="I5" i="39" s="1"/>
  <c r="K5" i="39" s="1"/>
  <c r="L5" i="39" s="1"/>
  <c r="H94" i="39"/>
  <c r="H33" i="39"/>
  <c r="H271" i="39"/>
  <c r="J271" i="39" s="1"/>
  <c r="J272" i="39" s="1"/>
  <c r="H258" i="39"/>
  <c r="H266" i="39"/>
  <c r="J266" i="39" s="1"/>
  <c r="H265" i="39"/>
  <c r="J265" i="39" s="1"/>
  <c r="H264" i="39"/>
  <c r="J264" i="39" s="1"/>
  <c r="H263" i="39"/>
  <c r="J263" i="39" s="1"/>
  <c r="H262" i="39"/>
  <c r="J262" i="39" s="1"/>
  <c r="H261" i="39"/>
  <c r="J261" i="39" s="1"/>
  <c r="H260" i="39"/>
  <c r="J260" i="39" s="1"/>
  <c r="H259" i="39"/>
  <c r="J259" i="39" s="1"/>
  <c r="J258" i="39"/>
  <c r="I266" i="39"/>
  <c r="K266" i="39" s="1"/>
  <c r="I265" i="39"/>
  <c r="K265" i="39" s="1"/>
  <c r="I264" i="39"/>
  <c r="K264" i="39" s="1"/>
  <c r="I263" i="39"/>
  <c r="K263" i="39" s="1"/>
  <c r="I261" i="39"/>
  <c r="K261" i="39" s="1"/>
  <c r="H256" i="39"/>
  <c r="J256" i="39" s="1"/>
  <c r="H255" i="39"/>
  <c r="J255" i="39" s="1"/>
  <c r="H254" i="39"/>
  <c r="J254" i="39" s="1"/>
  <c r="H253" i="39"/>
  <c r="J253" i="39" s="1"/>
  <c r="H252" i="39"/>
  <c r="J252" i="39" s="1"/>
  <c r="H251" i="39"/>
  <c r="J251" i="39" s="1"/>
  <c r="H250" i="39"/>
  <c r="J250" i="39" s="1"/>
  <c r="H249" i="39"/>
  <c r="J249" i="39" s="1"/>
  <c r="H248" i="39"/>
  <c r="J248" i="39" s="1"/>
  <c r="H247" i="39"/>
  <c r="J247" i="39" s="1"/>
  <c r="H246" i="39"/>
  <c r="J246" i="39" s="1"/>
  <c r="H245" i="39"/>
  <c r="J245" i="39" s="1"/>
  <c r="H244" i="39"/>
  <c r="J244" i="39" s="1"/>
  <c r="H243" i="39"/>
  <c r="J243" i="39" s="1"/>
  <c r="H242" i="39"/>
  <c r="J242" i="39" s="1"/>
  <c r="H241" i="39"/>
  <c r="J241" i="39" s="1"/>
  <c r="H240" i="39"/>
  <c r="J240" i="39" s="1"/>
  <c r="H239" i="39"/>
  <c r="J239" i="39" s="1"/>
  <c r="H238" i="39"/>
  <c r="J238" i="39" s="1"/>
  <c r="J237" i="39"/>
  <c r="H237" i="39"/>
  <c r="H236" i="39"/>
  <c r="J236" i="39" s="1"/>
  <c r="J235" i="39"/>
  <c r="H235" i="39"/>
  <c r="H234" i="39"/>
  <c r="J234" i="39" s="1"/>
  <c r="H233" i="39"/>
  <c r="J233" i="39" s="1"/>
  <c r="H232" i="39"/>
  <c r="J232" i="39" s="1"/>
  <c r="H231" i="39"/>
  <c r="J231" i="39" s="1"/>
  <c r="H230" i="39"/>
  <c r="J230" i="39" s="1"/>
  <c r="J229" i="39"/>
  <c r="H229" i="39"/>
  <c r="H228" i="39"/>
  <c r="J228" i="39" s="1"/>
  <c r="H227" i="39"/>
  <c r="J227" i="39" s="1"/>
  <c r="H226" i="39"/>
  <c r="J226" i="39" s="1"/>
  <c r="J225" i="39"/>
  <c r="H225" i="39"/>
  <c r="H224" i="39"/>
  <c r="J224" i="39" s="1"/>
  <c r="H223" i="39"/>
  <c r="J223" i="39" s="1"/>
  <c r="H222" i="39"/>
  <c r="J222" i="39" s="1"/>
  <c r="H221" i="39"/>
  <c r="J221" i="39" s="1"/>
  <c r="H220" i="39"/>
  <c r="J220" i="39" s="1"/>
  <c r="H219" i="39"/>
  <c r="J219" i="39" s="1"/>
  <c r="H218" i="39"/>
  <c r="J218" i="39" s="1"/>
  <c r="H217" i="39"/>
  <c r="J217" i="39" s="1"/>
  <c r="H216" i="39"/>
  <c r="J216" i="39" s="1"/>
  <c r="H215" i="39"/>
  <c r="J215" i="39" s="1"/>
  <c r="H214" i="39"/>
  <c r="J214" i="39" s="1"/>
  <c r="I213" i="39"/>
  <c r="K213" i="39" s="1"/>
  <c r="H213" i="39"/>
  <c r="J213" i="39" s="1"/>
  <c r="H212" i="39"/>
  <c r="J212" i="39" s="1"/>
  <c r="H211" i="39"/>
  <c r="J211" i="39" s="1"/>
  <c r="H210" i="39"/>
  <c r="J210" i="39" s="1"/>
  <c r="H209" i="39"/>
  <c r="J209" i="39" s="1"/>
  <c r="J208" i="39"/>
  <c r="H208" i="39"/>
  <c r="H207" i="39" s="1"/>
  <c r="H189" i="39"/>
  <c r="J189" i="39" s="1"/>
  <c r="H187" i="39"/>
  <c r="J187" i="39" s="1"/>
  <c r="I184" i="39"/>
  <c r="K184" i="39" s="1"/>
  <c r="H184" i="39"/>
  <c r="J184" i="39" s="1"/>
  <c r="H183" i="39"/>
  <c r="J183" i="39" s="1"/>
  <c r="H182" i="39"/>
  <c r="J182" i="39" s="1"/>
  <c r="H181" i="39"/>
  <c r="J181" i="39" s="1"/>
  <c r="H180" i="39"/>
  <c r="J180" i="39" s="1"/>
  <c r="H179" i="39"/>
  <c r="J179" i="39" s="1"/>
  <c r="H178" i="39"/>
  <c r="J178" i="39" s="1"/>
  <c r="H177" i="39"/>
  <c r="J177" i="39" s="1"/>
  <c r="H176" i="39"/>
  <c r="J176" i="39" s="1"/>
  <c r="H175" i="39"/>
  <c r="J175" i="39" s="1"/>
  <c r="I174" i="39"/>
  <c r="K174" i="39" s="1"/>
  <c r="H174" i="39"/>
  <c r="J174" i="39" s="1"/>
  <c r="H173" i="39"/>
  <c r="J173" i="39" s="1"/>
  <c r="H172" i="39"/>
  <c r="J172" i="39" s="1"/>
  <c r="H171" i="39"/>
  <c r="J171" i="39" s="1"/>
  <c r="H170" i="39"/>
  <c r="J170" i="39" s="1"/>
  <c r="H169" i="39"/>
  <c r="J169" i="39" s="1"/>
  <c r="H168" i="39"/>
  <c r="J168" i="39" s="1"/>
  <c r="H167" i="39"/>
  <c r="J167" i="39" s="1"/>
  <c r="H166" i="39"/>
  <c r="J166" i="39" s="1"/>
  <c r="H165" i="39"/>
  <c r="J165" i="39" s="1"/>
  <c r="H164" i="39"/>
  <c r="J164" i="39" s="1"/>
  <c r="H163" i="39"/>
  <c r="J163" i="39" s="1"/>
  <c r="H162" i="39"/>
  <c r="J162" i="39" s="1"/>
  <c r="H161" i="39"/>
  <c r="J161" i="39" s="1"/>
  <c r="H160" i="39"/>
  <c r="J160" i="39" s="1"/>
  <c r="H159" i="39"/>
  <c r="J159" i="39" s="1"/>
  <c r="I158" i="39"/>
  <c r="K158" i="39" s="1"/>
  <c r="H158" i="39"/>
  <c r="J158" i="39" s="1"/>
  <c r="H157" i="39"/>
  <c r="J157" i="39" s="1"/>
  <c r="H156" i="39"/>
  <c r="J156" i="39" s="1"/>
  <c r="H155" i="39"/>
  <c r="J155" i="39" s="1"/>
  <c r="H154" i="39"/>
  <c r="J154" i="39" s="1"/>
  <c r="H153" i="39"/>
  <c r="J153" i="39" s="1"/>
  <c r="H152" i="39"/>
  <c r="J152" i="39" s="1"/>
  <c r="H151" i="39"/>
  <c r="J151" i="39" s="1"/>
  <c r="H150" i="39"/>
  <c r="J150" i="39" s="1"/>
  <c r="H149" i="39"/>
  <c r="J149" i="39" s="1"/>
  <c r="H148" i="39"/>
  <c r="J148" i="39" s="1"/>
  <c r="H147" i="39"/>
  <c r="J147" i="39" s="1"/>
  <c r="I146" i="39"/>
  <c r="K146" i="39" s="1"/>
  <c r="H146" i="39"/>
  <c r="J146" i="39" s="1"/>
  <c r="H145" i="39"/>
  <c r="J145" i="39" s="1"/>
  <c r="H144" i="39"/>
  <c r="J144" i="39" s="1"/>
  <c r="H143" i="39"/>
  <c r="J143" i="39" s="1"/>
  <c r="H142" i="39"/>
  <c r="J142" i="39" s="1"/>
  <c r="H141" i="39"/>
  <c r="J141" i="39" s="1"/>
  <c r="H140" i="39"/>
  <c r="J140" i="39" s="1"/>
  <c r="H139" i="39"/>
  <c r="J139" i="39" s="1"/>
  <c r="H138" i="39"/>
  <c r="J138" i="39" s="1"/>
  <c r="H137" i="39"/>
  <c r="J137" i="39" s="1"/>
  <c r="I136" i="39"/>
  <c r="K136" i="39" s="1"/>
  <c r="H136" i="39"/>
  <c r="J136" i="39" s="1"/>
  <c r="H135" i="39"/>
  <c r="J135" i="39" s="1"/>
  <c r="H134" i="39"/>
  <c r="J134" i="39" s="1"/>
  <c r="H133" i="39"/>
  <c r="J133" i="39" s="1"/>
  <c r="H132" i="39"/>
  <c r="J132" i="39" s="1"/>
  <c r="H121" i="39"/>
  <c r="J121" i="39" s="1"/>
  <c r="H118" i="39"/>
  <c r="J118" i="39" s="1"/>
  <c r="H116" i="39"/>
  <c r="J116" i="39" s="1"/>
  <c r="J94" i="39" s="1"/>
  <c r="H93" i="39"/>
  <c r="J93" i="39" s="1"/>
  <c r="H92" i="39"/>
  <c r="J92" i="39" s="1"/>
  <c r="I91" i="39"/>
  <c r="K91" i="39" s="1"/>
  <c r="H91" i="39"/>
  <c r="J91" i="39" s="1"/>
  <c r="H90" i="39"/>
  <c r="J90" i="39" s="1"/>
  <c r="H89" i="39"/>
  <c r="J89" i="39" s="1"/>
  <c r="H88" i="39"/>
  <c r="J88" i="39" s="1"/>
  <c r="H87" i="39"/>
  <c r="J87" i="39" s="1"/>
  <c r="I86" i="39"/>
  <c r="K86" i="39" s="1"/>
  <c r="H86" i="39"/>
  <c r="J86" i="39" s="1"/>
  <c r="H85" i="39"/>
  <c r="J85" i="39" s="1"/>
  <c r="H84" i="39"/>
  <c r="J84" i="39" s="1"/>
  <c r="H83" i="39"/>
  <c r="J83" i="39" s="1"/>
  <c r="H82" i="39"/>
  <c r="J82" i="39" s="1"/>
  <c r="H81" i="39"/>
  <c r="J81" i="39" s="1"/>
  <c r="H80" i="39"/>
  <c r="J80" i="39" s="1"/>
  <c r="J79" i="39" s="1"/>
  <c r="H65" i="39"/>
  <c r="J65" i="39" s="1"/>
  <c r="H49" i="39"/>
  <c r="J49" i="39" s="1"/>
  <c r="H48" i="39"/>
  <c r="J48" i="39" s="1"/>
  <c r="H36" i="39"/>
  <c r="J36" i="39" s="1"/>
  <c r="J33" i="39"/>
  <c r="H28" i="39"/>
  <c r="J28" i="39" s="1"/>
  <c r="H27" i="39"/>
  <c r="J27" i="39" s="1"/>
  <c r="H26" i="39"/>
  <c r="J26" i="39" s="1"/>
  <c r="H25" i="39"/>
  <c r="J25" i="39" s="1"/>
  <c r="H24" i="39"/>
  <c r="J24" i="39" s="1"/>
  <c r="H23" i="39"/>
  <c r="J23" i="39" s="1"/>
  <c r="I22" i="39"/>
  <c r="K22" i="39" s="1"/>
  <c r="H22" i="39"/>
  <c r="J22" i="39" s="1"/>
  <c r="H21" i="39"/>
  <c r="J21" i="39" s="1"/>
  <c r="H20" i="39"/>
  <c r="J20" i="39" s="1"/>
  <c r="H19" i="39"/>
  <c r="J19" i="39" s="1"/>
  <c r="I15" i="39"/>
  <c r="K15" i="39" s="1"/>
  <c r="H15" i="39"/>
  <c r="J15" i="39" s="1"/>
  <c r="J16" i="39" s="1"/>
  <c r="H11" i="39"/>
  <c r="J11" i="39" s="1"/>
  <c r="H10" i="39"/>
  <c r="J10" i="39" s="1"/>
  <c r="L276" i="39"/>
  <c r="H6" i="39"/>
  <c r="J6" i="39" s="1"/>
  <c r="H5" i="39"/>
  <c r="J5" i="39" s="1"/>
  <c r="J7" i="39" s="1"/>
  <c r="I256" i="39"/>
  <c r="K256" i="39" s="1"/>
  <c r="I255" i="39"/>
  <c r="K255" i="39" s="1"/>
  <c r="I254" i="39"/>
  <c r="K254" i="39" s="1"/>
  <c r="I251" i="39"/>
  <c r="K251" i="39" s="1"/>
  <c r="L251" i="39" s="1"/>
  <c r="I250" i="39"/>
  <c r="K250" i="39" s="1"/>
  <c r="L250" i="39" s="1"/>
  <c r="I249" i="39"/>
  <c r="K249" i="39" s="1"/>
  <c r="I247" i="39"/>
  <c r="K247" i="39" s="1"/>
  <c r="I244" i="39"/>
  <c r="K244" i="39" s="1"/>
  <c r="L244" i="39" s="1"/>
  <c r="I243" i="39"/>
  <c r="K243" i="39" s="1"/>
  <c r="L243" i="39" s="1"/>
  <c r="I242" i="39"/>
  <c r="K242" i="39" s="1"/>
  <c r="L242" i="39" s="1"/>
  <c r="I239" i="39"/>
  <c r="K239" i="39" s="1"/>
  <c r="I238" i="39"/>
  <c r="K238" i="39" s="1"/>
  <c r="L238" i="39" s="1"/>
  <c r="I237" i="39"/>
  <c r="K237" i="39" s="1"/>
  <c r="L237" i="39" s="1"/>
  <c r="I236" i="39"/>
  <c r="K236" i="39" s="1"/>
  <c r="L236" i="39" s="1"/>
  <c r="I235" i="39"/>
  <c r="K235" i="39" s="1"/>
  <c r="I232" i="39"/>
  <c r="K232" i="39" s="1"/>
  <c r="I231" i="39"/>
  <c r="K231" i="39" s="1"/>
  <c r="I230" i="39"/>
  <c r="K230" i="39" s="1"/>
  <c r="I227" i="39"/>
  <c r="K227" i="39" s="1"/>
  <c r="I226" i="39"/>
  <c r="K226" i="39" s="1"/>
  <c r="I225" i="39"/>
  <c r="K225" i="39" s="1"/>
  <c r="I224" i="39"/>
  <c r="K224" i="39" s="1"/>
  <c r="I223" i="39"/>
  <c r="K223" i="39" s="1"/>
  <c r="I220" i="39"/>
  <c r="K220" i="39" s="1"/>
  <c r="I219" i="39"/>
  <c r="K219" i="39" s="1"/>
  <c r="L219" i="39" s="1"/>
  <c r="I218" i="39"/>
  <c r="K218" i="39" s="1"/>
  <c r="I217" i="39"/>
  <c r="K217" i="39" s="1"/>
  <c r="I215" i="39"/>
  <c r="K215" i="39" s="1"/>
  <c r="L215" i="39" s="1"/>
  <c r="I214" i="39"/>
  <c r="K214" i="39" s="1"/>
  <c r="L214" i="39" s="1"/>
  <c r="I212" i="39"/>
  <c r="K212" i="39" s="1"/>
  <c r="I211" i="39"/>
  <c r="K211" i="39" s="1"/>
  <c r="L211" i="39" s="1"/>
  <c r="I208" i="39"/>
  <c r="I189" i="39"/>
  <c r="K189" i="39" s="1"/>
  <c r="I187" i="39"/>
  <c r="K187" i="39" s="1"/>
  <c r="I183" i="39"/>
  <c r="K183" i="39" s="1"/>
  <c r="I182" i="39"/>
  <c r="K182" i="39" s="1"/>
  <c r="I179" i="39"/>
  <c r="K179" i="39" s="1"/>
  <c r="I178" i="39"/>
  <c r="K178" i="39" s="1"/>
  <c r="I177" i="39"/>
  <c r="K177" i="39" s="1"/>
  <c r="I176" i="39"/>
  <c r="K176" i="39" s="1"/>
  <c r="I172" i="39"/>
  <c r="K172" i="39" s="1"/>
  <c r="I171" i="39"/>
  <c r="K171" i="39" s="1"/>
  <c r="I170" i="39"/>
  <c r="K170" i="39" s="1"/>
  <c r="I167" i="39"/>
  <c r="K167" i="39" s="1"/>
  <c r="I166" i="39"/>
  <c r="K166" i="39" s="1"/>
  <c r="I165" i="39"/>
  <c r="K165" i="39" s="1"/>
  <c r="I164" i="39"/>
  <c r="K164" i="39" s="1"/>
  <c r="I163" i="39"/>
  <c r="K163" i="39" s="1"/>
  <c r="I160" i="39"/>
  <c r="K160" i="39" s="1"/>
  <c r="I159" i="39"/>
  <c r="K159" i="39" s="1"/>
  <c r="I157" i="39"/>
  <c r="K157" i="39" s="1"/>
  <c r="I155" i="39"/>
  <c r="K155" i="39" s="1"/>
  <c r="I154" i="39"/>
  <c r="K154" i="39" s="1"/>
  <c r="I153" i="39"/>
  <c r="K153" i="39" s="1"/>
  <c r="L153" i="39" s="1"/>
  <c r="I152" i="39"/>
  <c r="K152" i="39" s="1"/>
  <c r="I151" i="39"/>
  <c r="K151" i="39" s="1"/>
  <c r="I150" i="39"/>
  <c r="K150" i="39" s="1"/>
  <c r="I148" i="39"/>
  <c r="K148" i="39" s="1"/>
  <c r="I143" i="39"/>
  <c r="K143" i="39" s="1"/>
  <c r="I142" i="39"/>
  <c r="K142" i="39" s="1"/>
  <c r="I141" i="39"/>
  <c r="K141" i="39" s="1"/>
  <c r="I140" i="39"/>
  <c r="K140" i="39" s="1"/>
  <c r="L140" i="39" s="1"/>
  <c r="I135" i="39"/>
  <c r="K135" i="39" s="1"/>
  <c r="I134" i="39"/>
  <c r="K134" i="39" s="1"/>
  <c r="I121" i="39"/>
  <c r="K121" i="39" s="1"/>
  <c r="I118" i="39"/>
  <c r="K118" i="39" s="1"/>
  <c r="I116" i="39"/>
  <c r="K116" i="39" s="1"/>
  <c r="I93" i="39"/>
  <c r="K93" i="39" s="1"/>
  <c r="I92" i="39"/>
  <c r="K92" i="39" s="1"/>
  <c r="I90" i="39"/>
  <c r="K90" i="39" s="1"/>
  <c r="I88" i="39"/>
  <c r="K88" i="39" s="1"/>
  <c r="I87" i="39"/>
  <c r="K87" i="39" s="1"/>
  <c r="I81" i="39"/>
  <c r="K81" i="39" s="1"/>
  <c r="I80" i="39"/>
  <c r="K80" i="39" s="1"/>
  <c r="L80" i="39" s="1"/>
  <c r="I65" i="39"/>
  <c r="K65" i="39" s="1"/>
  <c r="I49" i="39"/>
  <c r="K49" i="39" s="1"/>
  <c r="L49" i="39" s="1"/>
  <c r="I48" i="39"/>
  <c r="K48" i="39" s="1"/>
  <c r="L48" i="39" s="1"/>
  <c r="I36" i="39"/>
  <c r="K36" i="39" s="1"/>
  <c r="I28" i="39"/>
  <c r="K28" i="39" s="1"/>
  <c r="I27" i="39"/>
  <c r="K27" i="39" s="1"/>
  <c r="I26" i="39"/>
  <c r="K26" i="39" s="1"/>
  <c r="I25" i="39"/>
  <c r="K25" i="39" s="1"/>
  <c r="I24" i="39"/>
  <c r="K24" i="39" s="1"/>
  <c r="L24" i="39" s="1"/>
  <c r="I23" i="39"/>
  <c r="K23" i="39" s="1"/>
  <c r="I21" i="39"/>
  <c r="K21" i="39" s="1"/>
  <c r="I20" i="39"/>
  <c r="K20" i="39" s="1"/>
  <c r="I11" i="39"/>
  <c r="K11" i="39" s="1"/>
  <c r="I10" i="39"/>
  <c r="K10" i="39" s="1"/>
  <c r="I6" i="39"/>
  <c r="K6" i="39" s="1"/>
  <c r="L6" i="39" s="1"/>
  <c r="K276" i="39"/>
  <c r="I276" i="39"/>
  <c r="A119" i="39"/>
  <c r="A120" i="39" s="1"/>
  <c r="A121" i="39" s="1"/>
  <c r="A122" i="39" s="1"/>
  <c r="A123" i="39" s="1"/>
  <c r="A124" i="39" s="1"/>
  <c r="A125" i="39" s="1"/>
  <c r="A126" i="39" s="1"/>
  <c r="A127" i="39" s="1"/>
  <c r="A128" i="39" s="1"/>
  <c r="A129" i="39" s="1"/>
  <c r="A130" i="39" s="1"/>
  <c r="A131" i="39" s="1"/>
  <c r="A132" i="39" s="1"/>
  <c r="A133" i="39" s="1"/>
  <c r="A134" i="39" s="1"/>
  <c r="A135" i="39" s="1"/>
  <c r="A136" i="39" s="1"/>
  <c r="A137" i="39" s="1"/>
  <c r="A138" i="39" s="1"/>
  <c r="A139" i="39" s="1"/>
  <c r="A140" i="39" s="1"/>
  <c r="A141" i="39" s="1"/>
  <c r="A142" i="39" s="1"/>
  <c r="A143" i="39" s="1"/>
  <c r="A144" i="39" s="1"/>
  <c r="A145" i="39" s="1"/>
  <c r="A146" i="39" s="1"/>
  <c r="A147" i="39" s="1"/>
  <c r="A148" i="39" s="1"/>
  <c r="A149" i="39" s="1"/>
  <c r="A150" i="39" s="1"/>
  <c r="A151" i="39" s="1"/>
  <c r="A152" i="39" s="1"/>
  <c r="A153" i="39" s="1"/>
  <c r="A154" i="39" s="1"/>
  <c r="A155" i="39" s="1"/>
  <c r="A156" i="39" s="1"/>
  <c r="A157" i="39" s="1"/>
  <c r="A158" i="39" s="1"/>
  <c r="A159" i="39" s="1"/>
  <c r="A160" i="39" s="1"/>
  <c r="A161" i="39" s="1"/>
  <c r="A162" i="39" s="1"/>
  <c r="A163" i="39" s="1"/>
  <c r="A164" i="39" s="1"/>
  <c r="A165" i="39" s="1"/>
  <c r="A166" i="39" s="1"/>
  <c r="A167" i="39" s="1"/>
  <c r="A168" i="39" s="1"/>
  <c r="A169" i="39" s="1"/>
  <c r="A170" i="39" s="1"/>
  <c r="A171" i="39" s="1"/>
  <c r="A172" i="39" s="1"/>
  <c r="A173" i="39" s="1"/>
  <c r="A174" i="39" s="1"/>
  <c r="A175" i="39" s="1"/>
  <c r="A176" i="39" s="1"/>
  <c r="A177" i="39" s="1"/>
  <c r="A178" i="39" s="1"/>
  <c r="A179" i="39" s="1"/>
  <c r="A180" i="39" s="1"/>
  <c r="A181" i="39" s="1"/>
  <c r="A182" i="39" s="1"/>
  <c r="A183" i="39" s="1"/>
  <c r="A184" i="39" s="1"/>
  <c r="A186" i="39" s="1"/>
  <c r="A187" i="39" s="1"/>
  <c r="A188" i="39" s="1"/>
  <c r="A189" i="39" s="1"/>
  <c r="A190" i="39" s="1"/>
  <c r="A191" i="39" s="1"/>
  <c r="A192" i="39" s="1"/>
  <c r="A193" i="39" s="1"/>
  <c r="A194" i="39" s="1"/>
  <c r="A195" i="39" s="1"/>
  <c r="A196" i="39" s="1"/>
  <c r="A197" i="39" s="1"/>
  <c r="A198" i="39" s="1"/>
  <c r="A199" i="39" s="1"/>
  <c r="A200" i="39" s="1"/>
  <c r="A201" i="39" s="1"/>
  <c r="A202" i="39" s="1"/>
  <c r="A203" i="39" s="1"/>
  <c r="A208" i="39" s="1"/>
  <c r="A209" i="39" s="1"/>
  <c r="A210" i="39" s="1"/>
  <c r="A211" i="39" s="1"/>
  <c r="A212" i="39" s="1"/>
  <c r="A213" i="39" s="1"/>
  <c r="A214" i="39" s="1"/>
  <c r="A215" i="39" s="1"/>
  <c r="A216" i="39" s="1"/>
  <c r="A217" i="39" s="1"/>
  <c r="A218" i="39" s="1"/>
  <c r="A219" i="39" s="1"/>
  <c r="A220" i="39" s="1"/>
  <c r="A221" i="39" s="1"/>
  <c r="A222" i="39" s="1"/>
  <c r="A223" i="39" s="1"/>
  <c r="A224" i="39" s="1"/>
  <c r="A225" i="39" s="1"/>
  <c r="A226" i="39" s="1"/>
  <c r="A227" i="39" s="1"/>
  <c r="A228" i="39" s="1"/>
  <c r="A229" i="39" s="1"/>
  <c r="A230" i="39" s="1"/>
  <c r="A231" i="39" s="1"/>
  <c r="A232" i="39" s="1"/>
  <c r="A233" i="39" s="1"/>
  <c r="A234" i="39" s="1"/>
  <c r="A235" i="39" s="1"/>
  <c r="A236" i="39" s="1"/>
  <c r="A237" i="39" s="1"/>
  <c r="A238" i="39" s="1"/>
  <c r="A239" i="39" s="1"/>
  <c r="A240" i="39" s="1"/>
  <c r="A241" i="39" s="1"/>
  <c r="A242" i="39" s="1"/>
  <c r="A243" i="39" s="1"/>
  <c r="A244" i="39" s="1"/>
  <c r="A245" i="39" s="1"/>
  <c r="A246" i="39" s="1"/>
  <c r="A247" i="39" s="1"/>
  <c r="A248" i="39" s="1"/>
  <c r="A249" i="39" s="1"/>
  <c r="A250" i="39" s="1"/>
  <c r="A251" i="39" s="1"/>
  <c r="A252" i="39" s="1"/>
  <c r="A253" i="39" s="1"/>
  <c r="A254" i="39" s="1"/>
  <c r="A255" i="39" s="1"/>
  <c r="A256" i="39" s="1"/>
  <c r="A258" i="39" s="1"/>
  <c r="A259" i="39" s="1"/>
  <c r="A260" i="39" s="1"/>
  <c r="A261" i="39" s="1"/>
  <c r="A262" i="39" s="1"/>
  <c r="A263" i="39" s="1"/>
  <c r="A264" i="39" s="1"/>
  <c r="A265" i="39" s="1"/>
  <c r="A266" i="39" s="1"/>
  <c r="A271" i="39" s="1"/>
  <c r="A275" i="39" s="1"/>
  <c r="A19" i="39"/>
  <c r="A20" i="39" s="1"/>
  <c r="A21" i="39" s="1"/>
  <c r="A22" i="39" s="1"/>
  <c r="A23" i="39" s="1"/>
  <c r="A24" i="39" s="1"/>
  <c r="A25" i="39" s="1"/>
  <c r="A26" i="39" s="1"/>
  <c r="A27" i="39" s="1"/>
  <c r="A28" i="39" s="1"/>
  <c r="A33" i="39" s="1"/>
  <c r="A34" i="39" s="1"/>
  <c r="A35" i="39" s="1"/>
  <c r="A36" i="39" s="1"/>
  <c r="A37" i="39" s="1"/>
  <c r="A38" i="39" s="1"/>
  <c r="A39" i="39" s="1"/>
  <c r="A40" i="39" s="1"/>
  <c r="A41" i="39" s="1"/>
  <c r="A42" i="39" s="1"/>
  <c r="A43" i="39" s="1"/>
  <c r="A44" i="39" s="1"/>
  <c r="A45" i="39" s="1"/>
  <c r="A46" i="39" s="1"/>
  <c r="A47" i="39" s="1"/>
  <c r="A48" i="39" s="1"/>
  <c r="A49" i="39" s="1"/>
  <c r="A50" i="39" s="1"/>
  <c r="A51" i="39" s="1"/>
  <c r="A52" i="39" s="1"/>
  <c r="A53" i="39" s="1"/>
  <c r="A54" i="39" s="1"/>
  <c r="A55" i="39" s="1"/>
  <c r="A56" i="39" s="1"/>
  <c r="A57" i="39" s="1"/>
  <c r="A58" i="39" s="1"/>
  <c r="A59" i="39" s="1"/>
  <c r="A60" i="39" s="1"/>
  <c r="A61" i="39" s="1"/>
  <c r="A62" i="39" s="1"/>
  <c r="A63" i="39" s="1"/>
  <c r="A64" i="39" s="1"/>
  <c r="A65" i="39" s="1"/>
  <c r="A66" i="39" s="1"/>
  <c r="A67" i="39" s="1"/>
  <c r="A68" i="39" s="1"/>
  <c r="A69" i="39" s="1"/>
  <c r="A70" i="39" s="1"/>
  <c r="A71" i="39" s="1"/>
  <c r="A72" i="39" s="1"/>
  <c r="A73" i="39" s="1"/>
  <c r="A74" i="39" s="1"/>
  <c r="A75" i="39" s="1"/>
  <c r="A76" i="39" s="1"/>
  <c r="A77" i="39" s="1"/>
  <c r="A78" i="39" s="1"/>
  <c r="A80" i="39" s="1"/>
  <c r="A81" i="39" s="1"/>
  <c r="A82" i="39" s="1"/>
  <c r="A83" i="39" s="1"/>
  <c r="A84" i="39" s="1"/>
  <c r="A85" i="39" s="1"/>
  <c r="A86" i="39" s="1"/>
  <c r="A87" i="39" s="1"/>
  <c r="A88" i="39" s="1"/>
  <c r="A89" i="39" s="1"/>
  <c r="A90" i="39" s="1"/>
  <c r="A91" i="39" s="1"/>
  <c r="A92" i="39" s="1"/>
  <c r="A93" i="39" s="1"/>
  <c r="A95" i="39" s="1"/>
  <c r="A96" i="39" s="1"/>
  <c r="A97" i="39" s="1"/>
  <c r="A98" i="39" s="1"/>
  <c r="A99" i="39" s="1"/>
  <c r="A100" i="39" s="1"/>
  <c r="A101" i="39" s="1"/>
  <c r="A102" i="39" s="1"/>
  <c r="A103" i="39" s="1"/>
  <c r="A104" i="39" s="1"/>
  <c r="A105" i="39" s="1"/>
  <c r="A106" i="39" s="1"/>
  <c r="A107" i="39" s="1"/>
  <c r="A108" i="39" s="1"/>
  <c r="A109" i="39" s="1"/>
  <c r="A110" i="39" s="1"/>
  <c r="A111" i="39" s="1"/>
  <c r="A112" i="39" s="1"/>
  <c r="A113" i="39" s="1"/>
  <c r="A114" i="39" s="1"/>
  <c r="A115" i="39" s="1"/>
  <c r="A116" i="39" s="1"/>
  <c r="A117" i="39" s="1"/>
  <c r="A10" i="39"/>
  <c r="K79" i="39" l="1"/>
  <c r="L253" i="39"/>
  <c r="L254" i="39"/>
  <c r="L81" i="39"/>
  <c r="L93" i="39"/>
  <c r="L231" i="39"/>
  <c r="L255" i="39"/>
  <c r="L187" i="39"/>
  <c r="L240" i="39"/>
  <c r="L229" i="39"/>
  <c r="I94" i="39"/>
  <c r="L256" i="39"/>
  <c r="L86" i="39"/>
  <c r="L15" i="39"/>
  <c r="L16" i="39" s="1"/>
  <c r="L223" i="39"/>
  <c r="L235" i="39"/>
  <c r="L247" i="39"/>
  <c r="H79" i="39"/>
  <c r="L217" i="39"/>
  <c r="L165" i="39"/>
  <c r="L246" i="39"/>
  <c r="L21" i="39"/>
  <c r="I79" i="39"/>
  <c r="L210" i="39"/>
  <c r="L87" i="39"/>
  <c r="L225" i="39"/>
  <c r="L84" i="39"/>
  <c r="I29" i="39"/>
  <c r="K19" i="39"/>
  <c r="L19" i="39" s="1"/>
  <c r="L65" i="39"/>
  <c r="L216" i="39"/>
  <c r="L228" i="39"/>
  <c r="L252" i="39"/>
  <c r="L7" i="39"/>
  <c r="J29" i="39"/>
  <c r="J257" i="39"/>
  <c r="J267" i="39" s="1"/>
  <c r="L158" i="39"/>
  <c r="L28" i="39"/>
  <c r="K33" i="39"/>
  <c r="K208" i="39"/>
  <c r="I207" i="39"/>
  <c r="L220" i="39"/>
  <c r="L232" i="39"/>
  <c r="J207" i="39"/>
  <c r="L234" i="39"/>
  <c r="K258" i="39"/>
  <c r="K257" i="39" s="1"/>
  <c r="I257" i="39"/>
  <c r="H257" i="39"/>
  <c r="H267" i="39" s="1"/>
  <c r="L163" i="39"/>
  <c r="L184" i="39"/>
  <c r="L88" i="39"/>
  <c r="L249" i="39"/>
  <c r="I16" i="39"/>
  <c r="L23" i="39"/>
  <c r="L239" i="39"/>
  <c r="L222" i="39"/>
  <c r="L132" i="39"/>
  <c r="L271" i="39"/>
  <c r="L272" i="39" s="1"/>
  <c r="K272" i="39"/>
  <c r="I272" i="39"/>
  <c r="L266" i="39"/>
  <c r="L259" i="39"/>
  <c r="L261" i="39"/>
  <c r="L262" i="39"/>
  <c r="L265" i="39"/>
  <c r="L263" i="39"/>
  <c r="L264" i="39"/>
  <c r="L260" i="39"/>
  <c r="L224" i="39"/>
  <c r="L221" i="39"/>
  <c r="L213" i="39"/>
  <c r="L209" i="39"/>
  <c r="L226" i="39"/>
  <c r="L233" i="39"/>
  <c r="L218" i="39"/>
  <c r="L212" i="39"/>
  <c r="L230" i="39"/>
  <c r="L227" i="39"/>
  <c r="L189" i="39"/>
  <c r="L170" i="39"/>
  <c r="L146" i="39"/>
  <c r="L171" i="39"/>
  <c r="L176" i="39"/>
  <c r="L142" i="39"/>
  <c r="L168" i="39"/>
  <c r="L172" i="39"/>
  <c r="L177" i="39"/>
  <c r="L138" i="39"/>
  <c r="L143" i="39"/>
  <c r="L156" i="39"/>
  <c r="L160" i="39"/>
  <c r="L155" i="39"/>
  <c r="L134" i="39"/>
  <c r="L183" i="39"/>
  <c r="L148" i="39"/>
  <c r="L178" i="39"/>
  <c r="L182" i="39"/>
  <c r="L157" i="39"/>
  <c r="L161" i="39"/>
  <c r="L174" i="39"/>
  <c r="L179" i="39"/>
  <c r="L136" i="39"/>
  <c r="L141" i="39"/>
  <c r="L167" i="39"/>
  <c r="L164" i="39"/>
  <c r="L147" i="39"/>
  <c r="L139" i="39"/>
  <c r="L152" i="39"/>
  <c r="L169" i="39"/>
  <c r="L173" i="39"/>
  <c r="L135" i="39"/>
  <c r="L144" i="39"/>
  <c r="L118" i="39"/>
  <c r="L151" i="39"/>
  <c r="L121" i="39"/>
  <c r="L145" i="39"/>
  <c r="L149" i="39"/>
  <c r="L162" i="39"/>
  <c r="L166" i="39"/>
  <c r="L181" i="39"/>
  <c r="L133" i="39"/>
  <c r="L137" i="39"/>
  <c r="L150" i="39"/>
  <c r="L154" i="39"/>
  <c r="L175" i="39"/>
  <c r="L159" i="39"/>
  <c r="L116" i="39"/>
  <c r="L180" i="39"/>
  <c r="L90" i="39"/>
  <c r="L82" i="39"/>
  <c r="L91" i="39"/>
  <c r="L85" i="39"/>
  <c r="L83" i="39"/>
  <c r="L92" i="39"/>
  <c r="L33" i="39"/>
  <c r="L36" i="39"/>
  <c r="L22" i="39"/>
  <c r="L25" i="39"/>
  <c r="L26" i="39"/>
  <c r="L27" i="39"/>
  <c r="L20" i="39"/>
  <c r="L11" i="39"/>
  <c r="J12" i="39"/>
  <c r="L10" i="39"/>
  <c r="K16" i="39"/>
  <c r="K7" i="39"/>
  <c r="K12" i="39"/>
  <c r="I7" i="39"/>
  <c r="I12" i="39"/>
  <c r="K94" i="39"/>
  <c r="L29" i="39" l="1"/>
  <c r="L12" i="39"/>
  <c r="I267" i="39"/>
  <c r="L79" i="39"/>
  <c r="L94" i="39"/>
  <c r="L258" i="39"/>
  <c r="L257" i="39" s="1"/>
  <c r="L208" i="39"/>
  <c r="L207" i="39" s="1"/>
  <c r="K207" i="39"/>
  <c r="K267" i="39"/>
  <c r="K29" i="39"/>
  <c r="L267" i="39" l="1"/>
  <c r="M76" i="10" l="1"/>
  <c r="G76" i="10"/>
  <c r="H34" i="39" l="1"/>
  <c r="I34" i="39"/>
  <c r="H35" i="39"/>
  <c r="J35" i="39" s="1"/>
  <c r="I35" i="39"/>
  <c r="K35" i="39" s="1"/>
  <c r="J34" i="39" l="1"/>
  <c r="K34" i="39"/>
  <c r="L34" i="39" s="1"/>
  <c r="L35" i="39"/>
  <c r="H37" i="39"/>
  <c r="J37" i="39"/>
  <c r="I37" i="39"/>
  <c r="K37" i="39" s="1"/>
  <c r="L37" i="39" l="1"/>
  <c r="H38" i="39"/>
  <c r="J38" i="39" s="1"/>
  <c r="I38" i="39"/>
  <c r="K38" i="39"/>
  <c r="L38" i="39" l="1"/>
  <c r="H39" i="39"/>
  <c r="J39" i="39" s="1"/>
  <c r="I39" i="39"/>
  <c r="K39" i="39" s="1"/>
  <c r="L39" i="39" l="1"/>
  <c r="H40" i="39"/>
  <c r="J40" i="39" s="1"/>
  <c r="I40" i="39"/>
  <c r="K40" i="39" s="1"/>
  <c r="L40" i="39" l="1"/>
  <c r="H41" i="39"/>
  <c r="J41" i="39" s="1"/>
  <c r="I41" i="39"/>
  <c r="K41" i="39" s="1"/>
  <c r="L41" i="39" l="1"/>
  <c r="I42" i="39"/>
  <c r="H42" i="39"/>
  <c r="J42" i="39" s="1"/>
  <c r="K42" i="39" l="1"/>
  <c r="L42" i="39" l="1"/>
  <c r="H43" i="39"/>
  <c r="J43" i="39" s="1"/>
  <c r="I43" i="39"/>
  <c r="K43" i="39"/>
  <c r="L43" i="39" l="1"/>
  <c r="H44" i="39"/>
  <c r="J44" i="39" s="1"/>
  <c r="I44" i="39"/>
  <c r="K44" i="39" s="1"/>
  <c r="L44" i="39" l="1"/>
  <c r="H45" i="39"/>
  <c r="J45" i="39" s="1"/>
  <c r="I45" i="39"/>
  <c r="K45" i="39"/>
  <c r="L45" i="39" s="1"/>
  <c r="I46" i="39"/>
  <c r="K46" i="39" s="1"/>
  <c r="H46" i="39"/>
  <c r="J46" i="39" s="1"/>
  <c r="L46" i="39" l="1"/>
  <c r="H47" i="39"/>
  <c r="J47" i="39" s="1"/>
  <c r="I47" i="39"/>
  <c r="K47" i="39"/>
  <c r="L47" i="39" l="1"/>
  <c r="H50" i="39"/>
  <c r="J50" i="39" s="1"/>
  <c r="I50" i="39"/>
  <c r="K50" i="39" l="1"/>
  <c r="L50" i="39" l="1"/>
  <c r="H51" i="39"/>
  <c r="J51" i="39" s="1"/>
  <c r="I51" i="39"/>
  <c r="K51" i="39" s="1"/>
  <c r="L51" i="39" s="1"/>
  <c r="H52" i="39"/>
  <c r="J52" i="39" s="1"/>
  <c r="I52" i="39"/>
  <c r="K52" i="39" s="1"/>
  <c r="L52" i="39" l="1"/>
  <c r="H53" i="39"/>
  <c r="J53" i="39" s="1"/>
  <c r="I53" i="39"/>
  <c r="K53" i="39" s="1"/>
  <c r="L53" i="39" l="1"/>
  <c r="H54" i="39"/>
  <c r="J54" i="39" s="1"/>
  <c r="I54" i="39"/>
  <c r="K54" i="39" s="1"/>
  <c r="L54" i="39" l="1"/>
  <c r="I56" i="39"/>
  <c r="K56" i="39" s="1"/>
  <c r="H56" i="39"/>
  <c r="J56" i="39"/>
  <c r="I55" i="39"/>
  <c r="K55" i="39" s="1"/>
  <c r="H55" i="39"/>
  <c r="J55" i="39" s="1"/>
  <c r="L56" i="39" l="1"/>
  <c r="L55" i="39"/>
  <c r="H57" i="39"/>
  <c r="J57" i="39" s="1"/>
  <c r="I64" i="39"/>
  <c r="K64" i="39" s="1"/>
  <c r="H64" i="39"/>
  <c r="J64" i="39" s="1"/>
  <c r="I62" i="39"/>
  <c r="K62" i="39" s="1"/>
  <c r="H62" i="39"/>
  <c r="J62" i="39"/>
  <c r="I61" i="39"/>
  <c r="K61" i="39" s="1"/>
  <c r="H61" i="39"/>
  <c r="J61" i="39" s="1"/>
  <c r="J59" i="39"/>
  <c r="I59" i="39"/>
  <c r="K59" i="39" s="1"/>
  <c r="H59" i="39"/>
  <c r="I63" i="39"/>
  <c r="K63" i="39" s="1"/>
  <c r="H63" i="39"/>
  <c r="J63" i="39"/>
  <c r="I57" i="39"/>
  <c r="K57" i="39"/>
  <c r="H58" i="39"/>
  <c r="J58" i="39"/>
  <c r="I60" i="39"/>
  <c r="K60" i="39" s="1"/>
  <c r="H60" i="39"/>
  <c r="J60" i="39"/>
  <c r="I58" i="39"/>
  <c r="K58" i="39" s="1"/>
  <c r="L58" i="39" s="1"/>
  <c r="L60" i="39" l="1"/>
  <c r="L62" i="39"/>
  <c r="L63" i="39"/>
  <c r="L59" i="39"/>
  <c r="L64" i="39"/>
  <c r="L61" i="39"/>
  <c r="L57" i="39"/>
  <c r="H66" i="39"/>
  <c r="J66" i="39" s="1"/>
  <c r="H67" i="39"/>
  <c r="J67" i="39" s="1"/>
  <c r="H74" i="39"/>
  <c r="J74" i="39" s="1"/>
  <c r="H78" i="39"/>
  <c r="H77" i="39"/>
  <c r="J77" i="39"/>
  <c r="I66" i="39"/>
  <c r="K66" i="39"/>
  <c r="H69" i="39"/>
  <c r="J69" i="39" s="1"/>
  <c r="I78" i="39"/>
  <c r="K78" i="39"/>
  <c r="K71" i="39"/>
  <c r="H70" i="39"/>
  <c r="J70" i="39"/>
  <c r="L70" i="39" s="1"/>
  <c r="H68" i="39"/>
  <c r="J68" i="39" s="1"/>
  <c r="I77" i="39"/>
  <c r="K77" i="39" s="1"/>
  <c r="L77" i="39" s="1"/>
  <c r="H76" i="39"/>
  <c r="J76" i="39" s="1"/>
  <c r="I74" i="39"/>
  <c r="K74" i="39" s="1"/>
  <c r="I69" i="39"/>
  <c r="K69" i="39"/>
  <c r="I71" i="39"/>
  <c r="H71" i="39"/>
  <c r="J71" i="39"/>
  <c r="I67" i="39"/>
  <c r="K67" i="39"/>
  <c r="I73" i="39"/>
  <c r="K73" i="39" s="1"/>
  <c r="H73" i="39"/>
  <c r="J73" i="39" s="1"/>
  <c r="I76" i="39"/>
  <c r="K76" i="39"/>
  <c r="L76" i="39" s="1"/>
  <c r="I70" i="39"/>
  <c r="K70" i="39"/>
  <c r="I68" i="39"/>
  <c r="K68" i="39" s="1"/>
  <c r="H75" i="39"/>
  <c r="J75" i="39"/>
  <c r="I72" i="39"/>
  <c r="K72" i="39" s="1"/>
  <c r="H72" i="39"/>
  <c r="J72" i="39"/>
  <c r="I75" i="39"/>
  <c r="K75" i="39" s="1"/>
  <c r="L73" i="39" l="1"/>
  <c r="J78" i="39"/>
  <c r="H32" i="39"/>
  <c r="L75" i="39"/>
  <c r="I32" i="39"/>
  <c r="L74" i="39"/>
  <c r="L78" i="39"/>
  <c r="J32" i="39"/>
  <c r="L69" i="39"/>
  <c r="L71" i="39"/>
  <c r="L66" i="39"/>
  <c r="L72" i="39"/>
  <c r="K32" i="39"/>
  <c r="L67" i="39"/>
  <c r="L68" i="39"/>
  <c r="L32" i="39" l="1"/>
  <c r="H101" i="39"/>
  <c r="J101" i="39" s="1"/>
  <c r="H103" i="39"/>
  <c r="J103" i="39" s="1"/>
  <c r="H96" i="39"/>
  <c r="J96" i="39" s="1"/>
  <c r="H113" i="39"/>
  <c r="J113" i="39"/>
  <c r="I103" i="39"/>
  <c r="K103" i="39" s="1"/>
  <c r="I115" i="39"/>
  <c r="K115" i="39" s="1"/>
  <c r="H115" i="39"/>
  <c r="J115" i="39" s="1"/>
  <c r="H108" i="39"/>
  <c r="J108" i="39" s="1"/>
  <c r="H99" i="39"/>
  <c r="J99" i="39" s="1"/>
  <c r="H104" i="39"/>
  <c r="J104" i="39" s="1"/>
  <c r="I106" i="39"/>
  <c r="K106" i="39" s="1"/>
  <c r="H106" i="39"/>
  <c r="J106" i="39" s="1"/>
  <c r="I108" i="39"/>
  <c r="K108" i="39" s="1"/>
  <c r="I113" i="39"/>
  <c r="K113" i="39" s="1"/>
  <c r="H97" i="39"/>
  <c r="J97" i="39"/>
  <c r="H102" i="39"/>
  <c r="J102" i="39" s="1"/>
  <c r="I104" i="39"/>
  <c r="K104" i="39" s="1"/>
  <c r="H114" i="39"/>
  <c r="J114" i="39"/>
  <c r="I96" i="39"/>
  <c r="K96" i="39"/>
  <c r="H95" i="39"/>
  <c r="J95" i="39" s="1"/>
  <c r="I97" i="39"/>
  <c r="K97" i="39"/>
  <c r="I101" i="39"/>
  <c r="K101" i="39" s="1"/>
  <c r="L101" i="39" s="1"/>
  <c r="I109" i="39"/>
  <c r="K109" i="39" s="1"/>
  <c r="H109" i="39"/>
  <c r="J109" i="39" s="1"/>
  <c r="H100" i="39"/>
  <c r="J100" i="39"/>
  <c r="I102" i="39"/>
  <c r="K102" i="39"/>
  <c r="H112" i="39"/>
  <c r="J112" i="39"/>
  <c r="I114" i="39"/>
  <c r="K114" i="39" s="1"/>
  <c r="L114" i="39" s="1"/>
  <c r="H111" i="39"/>
  <c r="J111" i="39"/>
  <c r="I99" i="39"/>
  <c r="K99" i="39" s="1"/>
  <c r="L99" i="39" s="1"/>
  <c r="I111" i="39"/>
  <c r="K111" i="39" s="1"/>
  <c r="H107" i="39"/>
  <c r="J107" i="39" s="1"/>
  <c r="I95" i="39"/>
  <c r="K95" i="39"/>
  <c r="I105" i="39"/>
  <c r="K105" i="39" s="1"/>
  <c r="H105" i="39"/>
  <c r="J105" i="39" s="1"/>
  <c r="I107" i="39"/>
  <c r="K107" i="39" s="1"/>
  <c r="I98" i="39"/>
  <c r="K98" i="39" s="1"/>
  <c r="H98" i="39"/>
  <c r="J98" i="39" s="1"/>
  <c r="I100" i="39"/>
  <c r="K100" i="39" s="1"/>
  <c r="L100" i="39" s="1"/>
  <c r="I110" i="39"/>
  <c r="K110" i="39" s="1"/>
  <c r="H110" i="39"/>
  <c r="J110" i="39" s="1"/>
  <c r="I112" i="39"/>
  <c r="K112" i="39" s="1"/>
  <c r="L95" i="39" l="1"/>
  <c r="L97" i="39"/>
  <c r="L107" i="39"/>
  <c r="L112" i="39"/>
  <c r="L106" i="39"/>
  <c r="L103" i="39"/>
  <c r="L98" i="39"/>
  <c r="L102" i="39"/>
  <c r="L115" i="39"/>
  <c r="L105" i="39"/>
  <c r="L104" i="39"/>
  <c r="L111" i="39"/>
  <c r="L96" i="39"/>
  <c r="L110" i="39"/>
  <c r="L108" i="39"/>
  <c r="L109" i="39"/>
  <c r="L113" i="39"/>
  <c r="H117" i="39"/>
  <c r="J117" i="39" s="1"/>
  <c r="I117" i="39"/>
  <c r="K117" i="39" s="1"/>
  <c r="L117" i="39" s="1"/>
  <c r="H119" i="39"/>
  <c r="J119" i="39" s="1"/>
  <c r="I119" i="39"/>
  <c r="K119" i="39" l="1"/>
  <c r="L119" i="39" s="1"/>
  <c r="I120" i="39"/>
  <c r="H120" i="39"/>
  <c r="J120" i="39" s="1"/>
  <c r="K120" i="39" l="1"/>
  <c r="L120" i="39" s="1"/>
  <c r="I124" i="39"/>
  <c r="K124" i="39" s="1"/>
  <c r="H124" i="39"/>
  <c r="J124" i="39" s="1"/>
  <c r="H128" i="39"/>
  <c r="J128" i="39" s="1"/>
  <c r="I128" i="39"/>
  <c r="K128" i="39"/>
  <c r="L128" i="39" s="1"/>
  <c r="K122" i="39"/>
  <c r="L122" i="39" s="1"/>
  <c r="I127" i="39"/>
  <c r="K127" i="39" s="1"/>
  <c r="H127" i="39"/>
  <c r="J127" i="39" s="1"/>
  <c r="H126" i="39"/>
  <c r="J126" i="39" s="1"/>
  <c r="I126" i="39"/>
  <c r="K126" i="39" s="1"/>
  <c r="H129" i="39"/>
  <c r="J129" i="39" s="1"/>
  <c r="I131" i="39"/>
  <c r="K131" i="39" s="1"/>
  <c r="H131" i="39"/>
  <c r="J131" i="39"/>
  <c r="I130" i="39"/>
  <c r="K130" i="39" s="1"/>
  <c r="H130" i="39"/>
  <c r="J130" i="39"/>
  <c r="I129" i="39"/>
  <c r="K129" i="39"/>
  <c r="I123" i="39"/>
  <c r="H123" i="39"/>
  <c r="J123" i="39" s="1"/>
  <c r="I125" i="39"/>
  <c r="K125" i="39" s="1"/>
  <c r="H125" i="39"/>
  <c r="J125" i="39" s="1"/>
  <c r="I122" i="39"/>
  <c r="H122" i="39"/>
  <c r="J122" i="39" s="1"/>
  <c r="L126" i="39" l="1"/>
  <c r="L130" i="39"/>
  <c r="L131" i="39"/>
  <c r="L124" i="39"/>
  <c r="L129" i="39"/>
  <c r="L127" i="39"/>
  <c r="K123" i="39"/>
  <c r="L123" i="39" s="1"/>
  <c r="L125" i="39"/>
  <c r="H186" i="39"/>
  <c r="J186" i="39"/>
  <c r="I186" i="39"/>
  <c r="K186" i="39"/>
  <c r="H188" i="39"/>
  <c r="J188" i="39" s="1"/>
  <c r="I188" i="39"/>
  <c r="K188" i="39" s="1"/>
  <c r="H200" i="39"/>
  <c r="J200" i="39" s="1"/>
  <c r="H201" i="39"/>
  <c r="J201" i="39" s="1"/>
  <c r="I198" i="39"/>
  <c r="K198" i="39" s="1"/>
  <c r="H198" i="39"/>
  <c r="J198" i="39" s="1"/>
  <c r="H191" i="39"/>
  <c r="J191" i="39" s="1"/>
  <c r="H190" i="39"/>
  <c r="J190" i="39" s="1"/>
  <c r="I193" i="39"/>
  <c r="K193" i="39" s="1"/>
  <c r="H193" i="39"/>
  <c r="J193" i="39" s="1"/>
  <c r="I203" i="39"/>
  <c r="K203" i="39" s="1"/>
  <c r="H203" i="39"/>
  <c r="J203" i="39" s="1"/>
  <c r="I196" i="39"/>
  <c r="K196" i="39" s="1"/>
  <c r="H196" i="39"/>
  <c r="J196" i="39" s="1"/>
  <c r="I195" i="39"/>
  <c r="K195" i="39" s="1"/>
  <c r="H195" i="39"/>
  <c r="J195" i="39" s="1"/>
  <c r="I201" i="39"/>
  <c r="K201" i="39" s="1"/>
  <c r="I191" i="39"/>
  <c r="K191" i="39"/>
  <c r="I194" i="39"/>
  <c r="K194" i="39" s="1"/>
  <c r="H194" i="39"/>
  <c r="J194" i="39" s="1"/>
  <c r="I200" i="39"/>
  <c r="K200" i="39" s="1"/>
  <c r="I197" i="39"/>
  <c r="K197" i="39" s="1"/>
  <c r="H197" i="39"/>
  <c r="J197" i="39" s="1"/>
  <c r="I202" i="39"/>
  <c r="K202" i="39" s="1"/>
  <c r="H202" i="39"/>
  <c r="J202" i="39"/>
  <c r="I190" i="39"/>
  <c r="K190" i="39" s="1"/>
  <c r="I199" i="39"/>
  <c r="K199" i="39" s="1"/>
  <c r="H199" i="39"/>
  <c r="J199" i="39"/>
  <c r="H192" i="39"/>
  <c r="J192" i="39" s="1"/>
  <c r="I192" i="39"/>
  <c r="K192" i="39" s="1"/>
  <c r="L201" i="39" l="1"/>
  <c r="I185" i="39"/>
  <c r="I204" i="39" s="1"/>
  <c r="L193" i="39"/>
  <c r="J185" i="39"/>
  <c r="J204" i="39" s="1"/>
  <c r="J278" i="39" s="1"/>
  <c r="H185" i="39"/>
  <c r="H204" i="39" s="1"/>
  <c r="L200" i="39"/>
  <c r="L188" i="39"/>
  <c r="L186" i="39"/>
  <c r="K185" i="39"/>
  <c r="K204" i="39" s="1"/>
  <c r="K278" i="39" s="1"/>
  <c r="L202" i="39"/>
  <c r="L199" i="39"/>
  <c r="L190" i="39"/>
  <c r="L195" i="39"/>
  <c r="L192" i="39"/>
  <c r="L191" i="39"/>
  <c r="L197" i="39"/>
  <c r="L194" i="39"/>
  <c r="L203" i="39"/>
  <c r="L196" i="39"/>
  <c r="L198" i="39"/>
  <c r="K279" i="39" l="1"/>
  <c r="K280" i="39"/>
  <c r="L185" i="39"/>
  <c r="L204" i="39" s="1"/>
  <c r="L278" i="39" s="1"/>
  <c r="J280" i="39"/>
  <c r="J279" i="39"/>
  <c r="L280" i="39" l="1"/>
  <c r="L279" i="3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tc={F2448EFD-ACA7-4D87-82C1-9CB6F81F1EA3}</author>
    <author>tc={D6D7EC97-4F76-41FC-943C-57EDAC229907}</author>
    <author>tc={5D4ED564-76CE-4A58-957F-C784C869299E}</author>
    <author>tc={EA33AEAD-A436-41C4-AA03-FD18CC1DA18F}</author>
    <author>tc={42D2A1A5-2175-44B1-9247-45EB8CEF23D9}</author>
    <author>tc={593A15BA-4416-4815-AAEE-2C7F9EEDCEC5}</author>
    <author>tc={1D56F764-28B4-4BEF-97BC-2EC080B32A55}</author>
    <author>tc={B2F71F31-EBD2-44FF-BC3B-DF01051C9615}</author>
    <author>tc={0E11DF1B-6CE1-4B25-BA87-22F0ECBB3801}</author>
    <author>tc={47332887-F111-42BF-B0AA-5DF589B5D3A0}</author>
  </authors>
  <commentList>
    <comment ref="F4" authorId="0" shapeId="0" xr:uid="{F2448EFD-ACA7-4D87-82C1-9CB6F81F1EA3}">
      <text>
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Período de Apuração: Maio de 2024 a Abril de 2025
Índice Apurado (ICTI): 6,54%
Período de Aplicação: a partir de 01/05/2025 a 30/04/2026 </t>
      </text>
    </comment>
    <comment ref="F9" authorId="1" shapeId="0" xr:uid="{D6D7EC97-4F76-41FC-943C-57EDAC229907}">
      <text>
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Período de Apuração: Maio de 2024 a Abril de 2025
Índice Apurado (ICTI): 6,54%
Período de Aplicação: a partir de 01/05/2025 a 30/04/2026 </t>
      </text>
    </comment>
    <comment ref="H10" authorId="2" shapeId="0" xr:uid="{5D4ED564-76CE-4A58-957F-C784C869299E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3 anos
2.400: Software
1.200: Painéis</t>
      </text>
    </comment>
    <comment ref="F14" authorId="3" shapeId="0" xr:uid="{EA33AEAD-A436-41C4-AA03-FD18CC1DA18F}">
      <text>
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Período de Apuração: Maio de 2024 a Abril de 2025
Índice Apurado (ICTI): 6,54%
Período de Aplicação: a partir de 01/05/2025 a 30/04/2026 </t>
      </text>
    </comment>
    <comment ref="F18" authorId="4" shapeId="0" xr:uid="{42D2A1A5-2175-44B1-9247-45EB8CEF23D9}">
      <text>
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Período de Apuração: Maio de 2024 a Abril de 2025
Índice Apurado (ICTI): 6,54%
Período de Aplicação: a partir de 01/05/2025 a 30/04/2026 </t>
      </text>
    </comment>
    <comment ref="E28" authorId="5" shapeId="0" xr:uid="{593A15BA-4416-4815-AAEE-2C7F9EEDCEC5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Custo: R$ 25,39 (Por atendimento)</t>
      </text>
    </comment>
    <comment ref="F31" authorId="6" shapeId="0" xr:uid="{1D56F764-28B4-4BEF-97BC-2EC080B32A55}">
      <text>
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Período de Apuração: Maio de 2024 a Abril de 2025
Índice Apurado (ICTI): 6,54%
Período de Aplicação: a partir de 01/05/2025 a 30/04/2026 </t>
      </text>
    </comment>
    <comment ref="F206" authorId="7" shapeId="0" xr:uid="{B2F71F31-EBD2-44FF-BC3B-DF01051C9615}">
      <text>
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Período de Apuração: Maio de 2024 a Abril de 2025
Índice Apurado (ICTI): 6,54%
Período de Aplicação: a partir de 01/05/2025 a 30/04/2026 </t>
      </text>
    </comment>
    <comment ref="F269" authorId="8" shapeId="0" xr:uid="{0E11DF1B-6CE1-4B25-BA87-22F0ECBB3801}">
      <text>
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Período de Apuração: Maio de 2024 a Abril de 2025
Índice Apurado (ICTI): 6,54%
Período de Aplicação: a partir de 01/05/2025 a 30/04/2026 </t>
      </text>
    </comment>
    <comment ref="F274" authorId="9" shapeId="0" xr:uid="{47332887-F111-42BF-B0AA-5DF589B5D3A0}">
      <text>
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Período de Apuração: Maio de 2024 a Abril de 2025
Índice Apurado (ICTI): 6,54%
Período de Aplicação: a partir de 01/05/2025 a 30/04/2026 </t>
      </text>
    </comment>
  </commentList>
</comments>
</file>

<file path=xl/sharedStrings.xml><?xml version="1.0" encoding="utf-8"?>
<sst xmlns="http://schemas.openxmlformats.org/spreadsheetml/2006/main" count="805" uniqueCount="448">
  <si>
    <t> </t>
  </si>
  <si>
    <t>RELATÓRIO EXECUTIVO</t>
  </si>
  <si>
    <t>SEGMENTO</t>
  </si>
  <si>
    <t>Em andamento</t>
  </si>
  <si>
    <t>CLIENTE</t>
  </si>
  <si>
    <t>Secretaria Nacional de Aviação Civil</t>
  </si>
  <si>
    <t>Concluído</t>
  </si>
  <si>
    <t>PRODUTO</t>
  </si>
  <si>
    <t>Atenção</t>
  </si>
  <si>
    <t>Marcos de Entrega</t>
  </si>
  <si>
    <t>#</t>
  </si>
  <si>
    <t>Entregáveis</t>
  </si>
  <si>
    <t>Responsável</t>
  </si>
  <si>
    <t>Observações</t>
  </si>
  <si>
    <t>Status</t>
  </si>
  <si>
    <r>
      <t xml:space="preserve">Início
</t>
    </r>
    <r>
      <rPr>
        <b/>
        <sz val="6"/>
        <color rgb="FFFFFFFF"/>
        <rFont val="Arial"/>
        <family val="2"/>
      </rPr>
      <t>Planejado</t>
    </r>
  </si>
  <si>
    <r>
      <t xml:space="preserve">Término </t>
    </r>
    <r>
      <rPr>
        <b/>
        <sz val="6"/>
        <color rgb="FFFFFFFF"/>
        <rFont val="Arial"/>
        <family val="2"/>
      </rPr>
      <t>Planejado</t>
    </r>
  </si>
  <si>
    <r>
      <t xml:space="preserve">Término </t>
    </r>
    <r>
      <rPr>
        <b/>
        <sz val="6"/>
        <color rgb="FFFFFFFF"/>
        <rFont val="Arial"/>
        <family val="2"/>
      </rPr>
      <t>Replanejado</t>
    </r>
  </si>
  <si>
    <t>1.1.1</t>
  </si>
  <si>
    <t>SERPRO</t>
  </si>
  <si>
    <t>1.1.2</t>
  </si>
  <si>
    <t>1.2.1</t>
  </si>
  <si>
    <t>1.2.2</t>
  </si>
  <si>
    <t>1.3.1</t>
  </si>
  <si>
    <t>1.3.2</t>
  </si>
  <si>
    <t>2.1.1</t>
  </si>
  <si>
    <t>2.1.2</t>
  </si>
  <si>
    <t>2.1.3</t>
  </si>
  <si>
    <t>2.1.4</t>
  </si>
  <si>
    <t>2.1.5</t>
  </si>
  <si>
    <t>2.1.6</t>
  </si>
  <si>
    <t>2.1.7</t>
  </si>
  <si>
    <t>2.1.8</t>
  </si>
  <si>
    <t>2.1.9</t>
  </si>
  <si>
    <t>2.2.1</t>
  </si>
  <si>
    <t>2.2.2</t>
  </si>
  <si>
    <t>2.2.3</t>
  </si>
  <si>
    <t>2.2.4</t>
  </si>
  <si>
    <t>2.3.1</t>
  </si>
  <si>
    <t>2.3.2</t>
  </si>
  <si>
    <t>2.3.4</t>
  </si>
  <si>
    <t>Pontos de Atenção</t>
  </si>
  <si>
    <t>Detalhamento</t>
  </si>
  <si>
    <t>Data</t>
  </si>
  <si>
    <t xml:space="preserve"> </t>
  </si>
  <si>
    <t>Brasília, 15 de Fevereiro de 2022</t>
  </si>
  <si>
    <t>Infraestrutura</t>
  </si>
  <si>
    <t>Embarque Seguro Brasil</t>
  </si>
  <si>
    <t>% Progresso</t>
  </si>
  <si>
    <t>1. PRODUÇÃO</t>
  </si>
  <si>
    <t>1.1 Banco de Dados</t>
  </si>
  <si>
    <t>Replicação do MongoDB entre BSA/SPO</t>
  </si>
  <si>
    <t>Não haverá no primeiro momento</t>
  </si>
  <si>
    <t>Teste de RNF</t>
  </si>
  <si>
    <t>O Ambiente de Execução de Testes está em manutenção com previsão de retorno a partir de 15/02</t>
  </si>
  <si>
    <t>1.1.3</t>
  </si>
  <si>
    <t>Verificar necessidade de ajustes no PostgreeSQL</t>
  </si>
  <si>
    <t>1.1.4</t>
  </si>
  <si>
    <t>CEPH  - Armazenamento</t>
  </si>
  <si>
    <t>Armazenamento de Fotos</t>
  </si>
  <si>
    <t>1.1.5</t>
  </si>
  <si>
    <t>1.2 Rede</t>
  </si>
  <si>
    <t>solicitação de mais recursos no estaleiro</t>
  </si>
  <si>
    <t>1.2.3</t>
  </si>
  <si>
    <t>Definir utilização da Infovia</t>
  </si>
  <si>
    <t>1.3 Segurança</t>
  </si>
  <si>
    <t>1.4 Monitoração</t>
  </si>
  <si>
    <t>1.4.1</t>
  </si>
  <si>
    <t>Definição do Modelo de Monitoração</t>
  </si>
  <si>
    <t>Haverá reunião específica com o Time para definição da política</t>
  </si>
  <si>
    <t>1.4.2</t>
  </si>
  <si>
    <t>1.5 Servidor de Aplicação</t>
  </si>
  <si>
    <t>1.5.1</t>
  </si>
  <si>
    <t>ambiente em uma segunda zona no CD BSA</t>
  </si>
  <si>
    <t>1.5.2</t>
  </si>
  <si>
    <t>utilizar GSLB adquirido pelo serpro para balanceamento entre BSA/SPO</t>
  </si>
  <si>
    <t>1.5.3</t>
  </si>
  <si>
    <t>Replicação do Artemis ActiveMQ (1 cluster com máquinas em SPO e BSA)</t>
  </si>
  <si>
    <t>1.5.4</t>
  </si>
  <si>
    <t>2. DESENVOLVIMENTO</t>
  </si>
  <si>
    <t>2.1 Bilhetador</t>
  </si>
  <si>
    <t>Avaliação da Documentação</t>
  </si>
  <si>
    <t>Especificação</t>
  </si>
  <si>
    <t>Protótipo</t>
  </si>
  <si>
    <t>Cadasttramento de Cliente</t>
  </si>
  <si>
    <t>Fluxo de Bilhetagem</t>
  </si>
  <si>
    <t>Relatório</t>
  </si>
  <si>
    <t>Criação de IFA</t>
  </si>
  <si>
    <t>Conforme a ser definido pelo Modelo de Negócio – SUNIN</t>
  </si>
  <si>
    <t>Cadastramento de Clientes</t>
  </si>
  <si>
    <t>2.2 Datavalid</t>
  </si>
  <si>
    <t>Definir forma de Desoneração</t>
  </si>
  <si>
    <t>Tendo em vista tratar-se de empresa pública é necessário verificar forma de desoneração</t>
  </si>
  <si>
    <t>Defnir período de renovação</t>
  </si>
  <si>
    <t>Necessidade de definir o período que o sistema deve validar a base da CNH ou TSE</t>
  </si>
  <si>
    <t>2.3 RecFacial</t>
  </si>
  <si>
    <t>2.4 SISBRAIP</t>
  </si>
  <si>
    <t>2.4.1</t>
  </si>
  <si>
    <t>Definição de Consultas aos Painéis</t>
  </si>
  <si>
    <t>2.4.2</t>
  </si>
  <si>
    <t>2.5 Vio</t>
  </si>
  <si>
    <t>Definição de utilização do Vio para os voos iniciais</t>
  </si>
  <si>
    <t>2.4.3</t>
  </si>
  <si>
    <t>2.4.4</t>
  </si>
  <si>
    <t>Acesso.gov.br, SMS</t>
  </si>
  <si>
    <t>2.5 Tratamento BCBP</t>
  </si>
  <si>
    <t>Tratamento de Passageiros BCBP</t>
  </si>
  <si>
    <t>Tratamento de Passageiros com mais de um voo no mesmo dia no BCBP</t>
  </si>
  <si>
    <t>v</t>
  </si>
  <si>
    <t>6. DISPONIBILIZAÇÃO PRODUÇÃO</t>
  </si>
  <si>
    <t>6.1 Prova de Conceito</t>
  </si>
  <si>
    <t>6.1.1</t>
  </si>
  <si>
    <t>Implantação Produção</t>
  </si>
  <si>
    <t>Não Iniciada</t>
  </si>
  <si>
    <t>Atrasada</t>
  </si>
  <si>
    <t>Defnição do Modelo de Negócio</t>
  </si>
  <si>
    <t>A falta de aprovação do modelo de negócio impacta no andamento das ações, como a do Bilhetador, por exemplo</t>
  </si>
  <si>
    <t>DIRCL</t>
  </si>
  <si>
    <t>Demora na Defnição do Enquadramento LGPD</t>
  </si>
  <si>
    <t>A falta de definição de que forma o consentimento deverá ser dado ou não, impacta no desenvolvimento pois pode gerar adequações tanto no SERPRO quanto nas empresas aéreas</t>
  </si>
  <si>
    <t>SERPRO/MINFRA</t>
  </si>
  <si>
    <t>Falta de defnição do período de retenção</t>
  </si>
  <si>
    <t>É necessário para definição de tamanho de storage e escalonamento</t>
  </si>
  <si>
    <t>Alteração de Express Gateway por API Gateway</t>
  </si>
  <si>
    <t>Contatos</t>
  </si>
  <si>
    <t>2. Producak sogtopening Estratégia ACT INFRAERO (objetivos)</t>
  </si>
  <si>
    <t>3. Produção larga escala</t>
  </si>
  <si>
    <t xml:space="preserve">	Tradicional</t>
  </si>
  <si>
    <t>3.1 Estratégia:</t>
  </si>
  <si>
    <t>Central de serviços</t>
  </si>
  <si>
    <t>Gestor de produto</t>
  </si>
  <si>
    <t>- ACT DPF</t>
  </si>
  <si>
    <t>Prestação de conta</t>
  </si>
  <si>
    <t>- Evento MINFRA com concessionárias</t>
  </si>
  <si>
    <t>3.2 Revisão do modelo de negócio</t>
  </si>
  <si>
    <t>- Apresentação para as concessionárias do piloto (posicionamento formal da SAC)</t>
  </si>
  <si>
    <t>- Avaliar a possibilidade de atualizar o custo com a nuvem</t>
  </si>
  <si>
    <t>- Adequação tecnológica adequado a nuvem</t>
  </si>
  <si>
    <t>Anexo A - Hospedagem (OC: 63957)</t>
  </si>
  <si>
    <t>Etapa</t>
  </si>
  <si>
    <t>Métrica</t>
  </si>
  <si>
    <t>Vol. Anual Estimada</t>
  </si>
  <si>
    <t>Ambiente nova solução ANAC</t>
  </si>
  <si>
    <t>Ativação</t>
  </si>
  <si>
    <t>Parcela fixa/mês</t>
  </si>
  <si>
    <t>VIO - Geração e Inclusão de Códigos Bidimensionais</t>
  </si>
  <si>
    <t>Por emissão</t>
  </si>
  <si>
    <t>Persona</t>
  </si>
  <si>
    <t> (SUB-TOTAL A) &gt;&gt;</t>
  </si>
  <si>
    <t>Anexo B - Desenvolvimento e Manutenção de Sistemas (OC: 63958)</t>
  </si>
  <si>
    <t>Desenvolvimento e Manutenção de Sistemas - PF</t>
  </si>
  <si>
    <t xml:space="preserve">Ponto de Função </t>
  </si>
  <si>
    <t>Desenvolvimento e Manutenção de Software - HST</t>
  </si>
  <si>
    <t>HST</t>
  </si>
  <si>
    <t> (SUB-TOTAL B) &gt;&gt;</t>
  </si>
  <si>
    <t>Anexo C - Consultoria Técnica (OC: 63960)</t>
  </si>
  <si>
    <t>Consultoria Técnica</t>
  </si>
  <si>
    <t>Hora Consultoria</t>
  </si>
  <si>
    <t> (SUB-TOTAL C) &gt;&gt;</t>
  </si>
  <si>
    <t>Anexo D - Atendimento Especializado (OC: 63350)</t>
  </si>
  <si>
    <t>Atendimento ao Usuário - Chat Humano</t>
  </si>
  <si>
    <t>Acionamento / mês</t>
  </si>
  <si>
    <t>Atendimento ao Usuário - Chatbot e Voicebot</t>
  </si>
  <si>
    <t>Atendimento ao Usuário - E-mail</t>
  </si>
  <si>
    <t>Atendimento ao Usuário - Formulário Web</t>
  </si>
  <si>
    <t>Atendimento ao Usuário - Mensageria</t>
  </si>
  <si>
    <t>Atendimento ao Usuário - Telefone</t>
  </si>
  <si>
    <t>Atendimento ao Usuário - URA</t>
  </si>
  <si>
    <t>Atendimento ao Usuário - Posição de Atendimento 1 Nível</t>
  </si>
  <si>
    <t>Posição de atendimento</t>
  </si>
  <si>
    <t>Atendimento ao Usuário - Posição de Atendimento 2 Nível</t>
  </si>
  <si>
    <t>Atendimento ao Usuário - Serviço Técnico Especializado</t>
  </si>
  <si>
    <t>(SUB-TOTAL D) &gt;&gt;</t>
  </si>
  <si>
    <t>Anexo E - Serviços de Inteligência (OC 63961, 63962 e 64721)</t>
  </si>
  <si>
    <t>E1 - Plataforma de Solução Analítica</t>
  </si>
  <si>
    <t>Plataforma de Soluções Analíticas - Ambiente Padronizado</t>
  </si>
  <si>
    <t>UPSA (Valor mensal)</t>
  </si>
  <si>
    <t>PSA – Ingestão Full Banco de Dados Categoria 1 - Franquia (até 30 GB)</t>
  </si>
  <si>
    <t>Franquia (Valor mensal)</t>
  </si>
  <si>
    <t>PSA – Ingestão Full Banco de Dados Categoria 1 - Faixa 01 - de 30 até 99,9 GB</t>
  </si>
  <si>
    <t>Volume GB - GigaByte</t>
  </si>
  <si>
    <t>PSA – Ingestão Full Banco de Dados Categoria 1 - Faixa 02 - De 100 GB a 299 GB</t>
  </si>
  <si>
    <t>PSA – Ingestão Full Banco de Dados Categoria 1 - Faixa 03 - De 300 GB a 699 GB</t>
  </si>
  <si>
    <t>PSA – Ingestão Full Banco de Dados Categoria 1 - Faixa 04 - De 700 GB a 999 GB</t>
  </si>
  <si>
    <t>PSA – Ingestão Full Banco de Dados Categoria 1 - Faixa 05 - De 1.000 GB a 4.999 GB</t>
  </si>
  <si>
    <t>PSA - Ingestão Full Banco de Dados Categoria 1 - Faixa 06 - De 5.000 GB a 9.999 GB</t>
  </si>
  <si>
    <t>PSA – Ingestão Full Banco de Dados Categoria 1 - Faixa 07 - De 10.000 GB a 14.999 GB</t>
  </si>
  <si>
    <t>PSA – Ingestão Full Banco de Dados Categoria 1 - Faixa 08 - De 15.000 GB a 19.999 GB</t>
  </si>
  <si>
    <t>PSA - Ingestão Full Banco de Dados Categoria 1 - Faixa 09 - De 20.000 GB a 24.999 GB</t>
  </si>
  <si>
    <t>PSA - Ingestão Full Banco de Dados Categoria 1 - Faixa 10 - Acima de 25.000 GB</t>
  </si>
  <si>
    <t>PSA – Ingestão Incremental Banco de Dados Categoria 1 - Anual</t>
  </si>
  <si>
    <t>PSA – Ingestão Incremental Banco de Dados Categoria 1 - Mensal</t>
  </si>
  <si>
    <t>PSA – Ingestão Incremental Banco de Dados Categoria 1 - Semanal</t>
  </si>
  <si>
    <t>PSA – Ingestão Incremental Banco de Dados Categoria 1 - Diária</t>
  </si>
  <si>
    <t>PSA - Construção da ingestão</t>
  </si>
  <si>
    <t>HH (Valor mensal)</t>
  </si>
  <si>
    <t xml:space="preserve">Painel Público não autenticado - Visualizador - Mercado Público </t>
  </si>
  <si>
    <t>Usuários Simultâneos</t>
  </si>
  <si>
    <t>PSA - Disponibilização de Arquivos via Ferramenta - Faixa 1 - até 99,9 GB</t>
  </si>
  <si>
    <t>PSA - Disponibilização de Arquivos via Ferramenta - Faixa 02 - De 100 GB a 499 GB</t>
  </si>
  <si>
    <t>PSA - Disponibilização de Arquivos via Ferramenta - Faixa 03 - De 500 GB a 999 GB</t>
  </si>
  <si>
    <t>PSA - Disponibilização de Arquivos via Ferramenta - Faixa 04 - De 1.000 GB a 4.999 GB</t>
  </si>
  <si>
    <t>PSA - Disponibilização de Arquivos via Ferramenta -  Faixa 05 – Acima de 5.000 GB</t>
  </si>
  <si>
    <t>PSA - Acesso a Ferramentas Externas Por Conexão</t>
  </si>
  <si>
    <t>Por conexão</t>
  </si>
  <si>
    <t>PSA - Armazenamento Stage</t>
  </si>
  <si>
    <t>PSA - Processamento Stage</t>
  </si>
  <si>
    <t>UP Stage</t>
  </si>
  <si>
    <t>PSA - Transações por API - Ambiente Gerenciador de API</t>
  </si>
  <si>
    <t>Valor Mensal</t>
  </si>
  <si>
    <t>PSA - Transações por API - Faixa 1 - De 300.001 a 600.000 requisições</t>
  </si>
  <si>
    <t>Requisição</t>
  </si>
  <si>
    <t>PSA - Transações por API - Faixa 2 - De 600.001 a 900.000 requisições</t>
  </si>
  <si>
    <t>PSA - Transações por API - Faixa 3 - A partir de 900.001 requisições</t>
  </si>
  <si>
    <t>GovData - Painel personalizado - construção</t>
  </si>
  <si>
    <t>GovData - Painel – Visualizador - Faixa 1 - de 1 a 10 usuários</t>
  </si>
  <si>
    <t>Por Usuário</t>
  </si>
  <si>
    <t>GovData - Painel – Visualizador - Faixa 2 - de 11 a 20 usuários</t>
  </si>
  <si>
    <t>GovData - Painel – Visualizador - Faixa 3 - de 21 a 50 usuários</t>
  </si>
  <si>
    <t>GovData - Painel – Visualizador - Faixa 4 - de 51 a 100 usuários</t>
  </si>
  <si>
    <t>GovData - Painel – Visualizador - Faixa 5 - acima de 100 usuários</t>
  </si>
  <si>
    <t>GovData - Painel - Desenvolvedor - Faixa 1 - de 1 a 10 usuários</t>
  </si>
  <si>
    <t>GovData - Painel - Desenvolvedor - Faixa 2 - de 11 a 20 usuários</t>
  </si>
  <si>
    <t>GovData - Painel - Desenvolvedor - Faixa 3 - de 21 a 50 usuários</t>
  </si>
  <si>
    <t>GovData - Painel - Desenvolvedor - Faixa 4 - de 51 a 100 usuários</t>
  </si>
  <si>
    <t>Usuários</t>
  </si>
  <si>
    <t>GovData - Painel - Desenvolvedor - Faixa 5 - acima de 100 usuários</t>
  </si>
  <si>
    <t>GovData - Acesso a Dashboards (atualiz.diárial) - Mercado Público</t>
  </si>
  <si>
    <t>Fixo mensal</t>
  </si>
  <si>
    <t>GovData - Acesso a Dashboards (atualiz.mensal) - Mercado Público</t>
  </si>
  <si>
    <t>GovData - Acesso a Dashboards (atualiz.semanal) - Mercado Público</t>
  </si>
  <si>
    <t>GovData - Cruzamento e análise de informações (básica) - Mercado Público</t>
  </si>
  <si>
    <t>GovData - Cruzamento e análise de informações (avançada) - Mercado Público</t>
  </si>
  <si>
    <t>E2 - Conversações inteligentes</t>
  </si>
  <si>
    <t>SerproBots - Franquia até 5.000 conversações inteligentes</t>
  </si>
  <si>
    <t>Franquia</t>
  </si>
  <si>
    <t>SerproBots - Conversações inteligentes - Faixa 1 de 5.001 até 15.000</t>
  </si>
  <si>
    <t>Por Conversação</t>
  </si>
  <si>
    <t>SerproBots - Conversações inteligentes - Faixa 2 de 15.001 até 50.000</t>
  </si>
  <si>
    <t>SerproBots - Conversações inteligentes - Faixa 3 de 50.001 até 150.000</t>
  </si>
  <si>
    <t>SerproBots - Conversações inteligentes - Faixa 4 de 150.001 até 500.000</t>
  </si>
  <si>
    <t>SerproBots - Conversações inteligentes - Faixa 5 de 500.001 até 1.000.000</t>
  </si>
  <si>
    <t>SerproBots - Conversações inteligentes - Faixa 6  a partir de 1.000.001</t>
  </si>
  <si>
    <t>SerproBots - Tokens de processamento de IA do modelo GPT-35-TURBO-16K para uso em chatbot</t>
  </si>
  <si>
    <t>Milheiro</t>
  </si>
  <si>
    <t>WhatsApp - Assinatura mensal</t>
  </si>
  <si>
    <t>WhatsApp - Serviço de Instalação - Setup</t>
  </si>
  <si>
    <t>Instalação</t>
  </si>
  <si>
    <t>WhatsApp - Conversa de Autenticação</t>
  </si>
  <si>
    <t>WhatsApp - Conversa de Marketing</t>
  </si>
  <si>
    <t>WhatsApp - Conversa de Serviço</t>
  </si>
  <si>
    <t>WhatsApp - Conversa de Utilidade</t>
  </si>
  <si>
    <t>E3 - DATAVALID</t>
  </si>
  <si>
    <t>Por validação</t>
  </si>
  <si>
    <t>E4 - VIO</t>
  </si>
  <si>
    <t>VIO - Geração de Códigos Bidimensionais - Faixa 01 - de 1 a 199</t>
  </si>
  <si>
    <t>VIO - Geração de Códigos Bidimensionais - Faixa 02 - de 200 a 19.999</t>
  </si>
  <si>
    <t>VIO - Geração de Códigos Bidimensionais - Faixa 03 - de 20.000 a 49.999</t>
  </si>
  <si>
    <t>VIO - Geração de Códigos Bidimensionais - Faixa 04 - de 50.000 a 99.999</t>
  </si>
  <si>
    <t>VIO - Geração de Códigos Bidimensionais - Faixa 05 - de 100.000 a 169.999</t>
  </si>
  <si>
    <t>VIO - Geração de Códigos Bidimensionais - Faixa 06 - de 170.000 a 239.999</t>
  </si>
  <si>
    <t>VIO - Geração de Códigos Bidimensionais - Faixa 07 - de 240.000 a 319.999</t>
  </si>
  <si>
    <t>VIO - Geração de Códigos Bidimensionais - Faixa 08 - de 320.000 a 399.999</t>
  </si>
  <si>
    <t>VIO - Geração de Códigos Bidimensionais - Faixa 09 - de 400.000 a 499.999</t>
  </si>
  <si>
    <t>VIO - Geração de Códigos Bidimensionais - Faixa 10 - a partir de 500.000</t>
  </si>
  <si>
    <t>VIO - Decodificação - Assinatura Básica</t>
  </si>
  <si>
    <t>Assinatura</t>
  </si>
  <si>
    <t>VIO - Decodificação QRCode e validação de documento Pacote Básico Faixa 01 - 0 a 999</t>
  </si>
  <si>
    <t>Transação Eletrônica</t>
  </si>
  <si>
    <t>VIO - Decodificação QRCode e validação de documento Pacote Básico Faixa 02 - 1.000 a 9.999</t>
  </si>
  <si>
    <t>VIO - Decodificação QRCode e validação de documento Pacote Básico Faixa 03 - 10.000 a 49.999</t>
  </si>
  <si>
    <t>VIO - Decodificação QRCode e validação de documento Pacote Básico Faixa 04 - 50.000 a 99.999</t>
  </si>
  <si>
    <t>VIO - Decodificação QRCode e validação de documento Pacote Básico Faixa 05 - 100.000 a 199.999</t>
  </si>
  <si>
    <t>VIO - Decodificação QRCode e validação de documento Pacote Básico Faixa 06 - acima de 199.999</t>
  </si>
  <si>
    <t>(SUB-TOTAL E - Serviços de Inteligência) &gt;&gt;</t>
  </si>
  <si>
    <t>Anexo F - Infraestrutura (OC XXX)</t>
  </si>
  <si>
    <t>F1 - INFOVIA</t>
  </si>
  <si>
    <t>INFOVIA - Conexão Tipo 1 - 01 Gbps</t>
  </si>
  <si>
    <t>Parcela Mensal</t>
  </si>
  <si>
    <t>INFOVIA - Conexão Tipo 1 - 10 Gbps</t>
  </si>
  <si>
    <t>INFOVIA - Conexão Tipo 2</t>
  </si>
  <si>
    <t>INFOVIA - Conexão Tipo 3 - 01 Gbps</t>
  </si>
  <si>
    <t>INFOVIA - Conexão Tipo 3 - 10 Gbps</t>
  </si>
  <si>
    <t>INFOVIA - Conexão Tipo 6</t>
  </si>
  <si>
    <t>INFOVIA - Serviço adicional de Conexão à Internet - Pacote de 100 Mbps</t>
  </si>
  <si>
    <t>INFOVIA - Serviço adicional de Conexão à Internet - Pacote de 200 Mbps</t>
  </si>
  <si>
    <t>INFOVIA - Serviço adicional de Conexão à Internet - Pacote de 300 Mbps</t>
  </si>
  <si>
    <t>INFOVIA - Serviço adicional de Conexão à Internet - Pacote de 400 Mbps</t>
  </si>
  <si>
    <t>INFOVIA - Serviço adicional de Conexão à Internet - Pacote de 500 Mbps</t>
  </si>
  <si>
    <t>INFOVIA - Serviço adicional de Conexão à Internet - Pacote de 600 Mbps</t>
  </si>
  <si>
    <t>INFOVIA - Serviço adicional de Conexão à Internet - Pacote de 700 Mbps</t>
  </si>
  <si>
    <t>INFOVIA - Serviço adicional de Conexão à Internet - Pacote de 800 Mbps</t>
  </si>
  <si>
    <t>INFOVIA - Serviço adicional de Conexão à Internet - Pacote de 900 Mbps</t>
  </si>
  <si>
    <t>INFOVIA - Serviço adicional de Conexão à Internet - Pacote de 1000 Mbps</t>
  </si>
  <si>
    <t>INFOVIA - Serviço adicional de Conexão à Internet - Excedente de Pacote de 100 Mbps</t>
  </si>
  <si>
    <t>Mbps</t>
  </si>
  <si>
    <t>INFOVIA - Serviço adicional de Conexão à Internet - Excedente de Pacote de 200 Mbps</t>
  </si>
  <si>
    <t>INFOVIA - Serviço adicional de Conexão à Internet - Excedente de Pacote de 300 Mbps</t>
  </si>
  <si>
    <t>INFOVIA - Serviço adicional de Conexão à Internet - Excedente de Pacote de 400 Mbps</t>
  </si>
  <si>
    <t>INFOVIA - Serviço adicional de Conexão à Internet - Excedente de Pacote de 500 Mbps</t>
  </si>
  <si>
    <t>INFOVIA - Serviço adicional de Conexão à Internet - Excedente de Pacote de 600 Mbps</t>
  </si>
  <si>
    <t>INFOVIA - Serviço adicional de Conexão à Internet - Excedente de Pacote de 700 Mbps</t>
  </si>
  <si>
    <t>INFOVIA - Serviço adicional de Conexão à Internet - Excedente de Pacote de 800 Mbps</t>
  </si>
  <si>
    <t>INFOVIA - Serviço adicional de Conexão à Internet - Excedente de Pacote de 900 Mbps</t>
  </si>
  <si>
    <t>INFOVIA - Serviço adicional de Conexão à Internet - Excedente de Pacote de 1000 Mbps</t>
  </si>
  <si>
    <t>INFOVIA - Serviço Adicional Segurança da Informação para Infovia pacote 100 Mbps</t>
  </si>
  <si>
    <t>INFOVIA - Serviço Adicional Segurança da Informação para Infovia pacote 200 Mbps</t>
  </si>
  <si>
    <t>INFOVIA - Serviço Adicional Segurança da Informação para Infovia pacote 300 Mbps</t>
  </si>
  <si>
    <t>INFOVIA - Serviço Adicional Segurança da Informação para Infovia pacote 400 Mbps</t>
  </si>
  <si>
    <t>INFOVIA - Serviço Adicional Segurança da Informação para Infovia pacote 500 Mbps</t>
  </si>
  <si>
    <t>INFOVIA - Serviço Adicional Segurança da Informação para Infovia pacote 600 Mbps</t>
  </si>
  <si>
    <t>INFOVIA - Serviço Adicional Segurança da Informação para Infovia pacote 700 Mbps</t>
  </si>
  <si>
    <t>INFOVIA - Serviço Adicional Segurança da Informação para Infovia pacote 800 Mbps</t>
  </si>
  <si>
    <t>INFOVIA - Serviço Adicional Segurança da Informação para Infovia pacote 900 Mbps</t>
  </si>
  <si>
    <t>INFOVIA - Serviço Adicional Segurança da Informação para Infovia pacote 1000 Mbps</t>
  </si>
  <si>
    <t>INFOVIA - Serviço Adicional Segurança da Informação para Infovia - Excedente pacote 100 Mbps</t>
  </si>
  <si>
    <t>INFOVIA - Serviço Adicional Segurança da Informação para Infovia - Excedente pacote 200 Mbps</t>
  </si>
  <si>
    <t>INFOVIA - Serviço Adicional Segurança da Informação para Infovia - Excedente pacote 300 Mbps</t>
  </si>
  <si>
    <t>INFOVIA - Serviço Adicional Segurança da Informação para Infovia - Excedente pacote 400 Mbps</t>
  </si>
  <si>
    <t>INFOVIA - Serviço Adicional Segurança da Informação para Infovia - Excedente pacote 500 Mbps</t>
  </si>
  <si>
    <t>INFOVIA - Serviço Adicional Segurança da Informação para Infovia - Excedente pacote 600 Mbps</t>
  </si>
  <si>
    <t>INFOVIA - Serviço Adicional Segurança da Informação para Infovia - Excedente pacote 700 Mbps</t>
  </si>
  <si>
    <t>INFOVIA - Serviço Adicional Segurança da Informação para Infovia - Excedente pacote 800 Mbps</t>
  </si>
  <si>
    <t>INFOVIA - Serviço Adicional Segurança da Informação para Infovia - Excedente pacote 900 Mbps</t>
  </si>
  <si>
    <t>INFOVIA - Serviço Adicional Segurança da Informação para Infovia - Excedente pacote 1000 Mbps</t>
  </si>
  <si>
    <t>INFOVIA - Alocação Adicional de Endereçamento IP</t>
  </si>
  <si>
    <t>Valor/Mês</t>
  </si>
  <si>
    <t>INFOVIA - Porta Adicional</t>
  </si>
  <si>
    <t>Ponto de Rede/Mês</t>
  </si>
  <si>
    <t>INFOVIA - VLAN Adicional</t>
  </si>
  <si>
    <t>F2 - CERTIFICADO DIGITAL</t>
  </si>
  <si>
    <t>Certificado Emitido</t>
  </si>
  <si>
    <t>Certificado Digital - Emissão via Módulo Eletrônico de AR - PF A3 - 3 anos</t>
  </si>
  <si>
    <t>Certificado Digital - Emissão via Módulo Eletrônico de AR - PF A3 - 3 anos com Token</t>
  </si>
  <si>
    <t>Certificado Digital com atendimento presencial na Autoridade de Registro SERPRO - Equipamento A1 de 1 ano</t>
  </si>
  <si>
    <t>Certificado Digital com atendimento presencial na Autoridade de Registro SERPRO - Equipamento Multi-Domínio A1 de 1 Ano</t>
  </si>
  <si>
    <t>(SUB-TOTAL F) &gt;&gt;</t>
  </si>
  <si>
    <t>Anexo G - Serviços Especiais</t>
  </si>
  <si>
    <t>F4 - PTA</t>
  </si>
  <si>
    <t>Proposta Técnica de Atendimento - PTA</t>
  </si>
  <si>
    <t>PTA</t>
  </si>
  <si>
    <t>Anexo H - Desoneração</t>
  </si>
  <si>
    <t>Desoneração financeira</t>
  </si>
  <si>
    <t>Parcela mensal</t>
  </si>
  <si>
    <t>NA</t>
  </si>
  <si>
    <t>(SUB-TOTAL G) &gt;&gt;</t>
  </si>
  <si>
    <t>TOTAL GERAL</t>
  </si>
  <si>
    <t>TOTAL GERAL DOS SERVIÇOS [36 MESES] &gt;&gt;</t>
  </si>
  <si>
    <t>TOTAL GERAL DOS SERVIÇOS [12 MESES] &gt;&gt;</t>
  </si>
  <si>
    <t>TOTAL GERAL DOS SERVIÇOS [MÊS] &gt;&gt;</t>
  </si>
  <si>
    <t>Item</t>
  </si>
  <si>
    <t>Datavalid - Cadastral Simples - Merc Pub - Faixa 01 - de 1 a 999</t>
  </si>
  <si>
    <t>Datavalid - Cadastral Simples - Merc Pub - Faixa 02 - de 1000 a 9.999</t>
  </si>
  <si>
    <t>Datavalid - Cadastral Simples - Merc Pub - Faixa 03 - de 10.000 a 49.999</t>
  </si>
  <si>
    <t>Datavalid - Cadastral Simples - Merc Pub - Faixa 04 - de 50.000 a 99.999</t>
  </si>
  <si>
    <t>Datavalid - Cadastral Simples - Merc Pub - Faixa 05 - de 100.000 a 299.999</t>
  </si>
  <si>
    <t>Datavalid - Cadastral Simples - Merc Pub - Faixa 06 - de 300.000 a 499.999</t>
  </si>
  <si>
    <t>Datavalid - Cadastral Simples - Merc Pub - Faixa 07 - de 500.000 a 999.999</t>
  </si>
  <si>
    <t>Datavalid - Cadastral Simples - Merc Pub - Faixa 08 - de 1.000.000 a 2.499.999</t>
  </si>
  <si>
    <t>Datavalid - Cadastral Simples - Merc Pub - Faixa 09 - de 2.500.000 a 3.999.999</t>
  </si>
  <si>
    <t>Datavalid - Cadastral Simples - Merc Pub - Faixa 10 - a partir de 4.000.000</t>
  </si>
  <si>
    <t>Datavalid - Cadastral Composta - Merc Pub - Faixa 01 - de 1 a 999</t>
  </si>
  <si>
    <t>Datavalid - Biométrica Simples - Merc Pub - Faixa 01 - de 1 a 999</t>
  </si>
  <si>
    <t>Datavalid - Biométrica Simples - Merc Pub - Faixa 02 - de 1000 a 9.999</t>
  </si>
  <si>
    <t>Datavalid - Biométrica Simples - Merc Pub - Faixa 03 - de 10.000 a 49.999</t>
  </si>
  <si>
    <t>Datavalid - Biométrica Simples - Merc Pub - Faixa 04 - de 50.000 a 99.999</t>
  </si>
  <si>
    <t>Datavalid - Biométrica Simples - Merc Pub - Faixa 05 - de 100.000 a 299.999</t>
  </si>
  <si>
    <t>Datavalid - Biométrica Simples - Merc Pub - Faixa 06 - de 300.000 a 499.999</t>
  </si>
  <si>
    <t>Datavalid - Biométrica Simples - Merc Pub - Faixa 07 - de 500.000 a 999.999</t>
  </si>
  <si>
    <t>Datavalid - Biométrica Simples - Merc Pub - Faixa 08 - de 1.000.000 a 2.499.999</t>
  </si>
  <si>
    <t>Datavalid - Biométrica Simples - Merc Pub - Faixa 09 - de 2.500.000 a 3.999.999</t>
  </si>
  <si>
    <t>Datavalid - Biométrica Simples - Merc Pub - Faixa 10 - a partir de 4.000.000</t>
  </si>
  <si>
    <t>Datavalid - Biométrica Composta - Merc Pub - Faixa 01 - de 1 a 999</t>
  </si>
  <si>
    <t>Datavalid - Biométrica Composta - Merc Pub - Faixa 02 - de 1000 a 9.999</t>
  </si>
  <si>
    <t>Datavalid - Biométrica Composta - Merc Pub - Faixa 03 - de 10.000 a 49.999</t>
  </si>
  <si>
    <t>Datavalid - Biométrica Composta - Merc Pub - Faixa 04 - de 50.000 a 99.999</t>
  </si>
  <si>
    <t>Datavalid - Biométrica Composta - Merc Pub - Faixa 05 - de 100.000 a 299.999</t>
  </si>
  <si>
    <t>Datavalid - Biométrica Composta - Merc Pub - Faixa 06 - de 300.000 a 499.999</t>
  </si>
  <si>
    <t>Datavalid - Biométrica Composta - Merc Pub - Faixa 07 - de 500.000 a 999.999</t>
  </si>
  <si>
    <t>Datavalid - Biométrica Composta - Merc Pub - Faixa 08 - de 1.000.000 a 2.499.999</t>
  </si>
  <si>
    <t>Datavalid - Biométrica Composta - Merc Pub - Faixa 09 - de 2.500.000 a 3.999.999</t>
  </si>
  <si>
    <t>Datavalid - Biométrica Composta - Merc Pub - Faixa 10 - a partir de 4.000.000</t>
  </si>
  <si>
    <t>Datavalid - Biométrica Com Documental - Merc Pub - Faixa 01 - de 1 a 999</t>
  </si>
  <si>
    <t>Datavalid - Biométrica Com Documental - Merc Pub - Faixa 02 - de 1000 a 9.999</t>
  </si>
  <si>
    <t>Datavalid - Biométrica Com Documental - Merc Pub - Faixa 03 - de 10.000 a 49.999</t>
  </si>
  <si>
    <t>Datavalid - Biométrica Com Documental - Merc Pub - Faixa 04 - de 50.000 a 99.999</t>
  </si>
  <si>
    <t>Datavalid - Biométrica Com Documental - Merc Pub - Faixa 05 - de 100.000 a 299.999</t>
  </si>
  <si>
    <t>Datavalid - Biométrica Com Documental - Merc Pub - Faixa 06 - de 300.000 a 499.999</t>
  </si>
  <si>
    <t>Datavalid - Biométrica Com Documental - Merc Pub - Faixa 07 - de 500.000 a 999.999</t>
  </si>
  <si>
    <t>Datavalid - Biométrica Com Documental - Merc Pub - Faixa 08 - de 1.000.000 a 2.499.999</t>
  </si>
  <si>
    <t>Datavalid - Biométrica Com Documental - Merc Pub - Faixa 09 - de 2.500.000 a 3.999.999</t>
  </si>
  <si>
    <t>Datavalid - Biométrica Com Documental - Merc Pub - Faixa 10 - a partir de 4.000.000</t>
  </si>
  <si>
    <t>Datavalid - Cadastral Composta - Merc Pub - Faixa 02 - de 1000 a 9.999</t>
  </si>
  <si>
    <t>Datavalid - Cadastral Composta - Merc Pub - Faixa 03 - de 10.000 a 49.999</t>
  </si>
  <si>
    <t>Datavalid - Cadastral Composta - Merc Pub - Faixa 04 - de 50.000 a 99.999</t>
  </si>
  <si>
    <t>Datavalid - Cadastral Composta - Merc Pub - Faixa 05 - de 100.000 a 299.999</t>
  </si>
  <si>
    <t>Datavalid - Cadastral Composta - Merc Pub - Faixa 06 - de 300.000 a 499.999</t>
  </si>
  <si>
    <t>Datavalid - Cadastral Composta - Merc Pub - Faixa 07 - de 500.000 a 999.999</t>
  </si>
  <si>
    <t>Datavalid - Cadastral Composta - Merc Pub - Faixa 08 - de 1.000.000 a 2.499.999</t>
  </si>
  <si>
    <t>Datavalid - Cadastral Composta - Merc Pub - Faixa 09 - de 2.500.000 a 3.999.999</t>
  </si>
  <si>
    <t>Datavalid - Cadastral Composta - Merc Pub - Faixa 10 - a partir de 4.000.000</t>
  </si>
  <si>
    <t>Datavalid - Biométrica Simples Com Prova de Vida - Merc Pub - Faixa 01 - de 1 a 999</t>
  </si>
  <si>
    <t>Datavalid - Biométrica Simples Com Prova de Vida - Merc Pub - Faixa 02 - de 1000 a 9.999</t>
  </si>
  <si>
    <t>Datavalid - Biométrica Simples Com Prova de Vida - Merc Pub - Faixa 03 - de 10.000 a 49.999</t>
  </si>
  <si>
    <t>Datavalid - Biométrica Simples Com Prova de Vida - Merc Pub - Faixa 04 - de 50.000 a 99.999</t>
  </si>
  <si>
    <t>Datavalid - Biométrica Simples Com Prova de Vida - Merc Pub - Faixa 05 - de 100.000 a 299.999</t>
  </si>
  <si>
    <t>Datavalid - Biométrica Simples Com Prova de Vida - Merc Pub - Faixa 06 - de 300.000 a 499.999</t>
  </si>
  <si>
    <t>Datavalid - Biométrica Simples Com Prova de Vida - Merc Pub - Faixa 07 - de 500.000 a 999.999</t>
  </si>
  <si>
    <t>Datavalid - Biométrica Simples Com Prova de Vida - Merc Pub - Faixa 08 - de 1.000.000 a  2.499.999</t>
  </si>
  <si>
    <t>Datavalid - Biométrica Simples Com Prova de Vida - Merc Pub - Faixa 09 - de 2.500.000 a  3.999.999</t>
  </si>
  <si>
    <t>Datavalid - Biométrica Simples Com Prova de Vida - Merc Pub - Faixa 10 - a partir de 4.000.000</t>
  </si>
  <si>
    <t>Datavalid - Biométrica Composta Com Prova de Vida - Merc Pub - Faixa 01 - de 1 a 999</t>
  </si>
  <si>
    <t>Datavalid - Biométrica Composta Com Prova de Vida - Merc Pub - Faixa 02 - de 1000 a 9.999</t>
  </si>
  <si>
    <t>Datavalid - Biométrica Composta Com Prova de Vida - Merc Pub - Faixa 03 - de 10.000 a 49.999</t>
  </si>
  <si>
    <t>Datavalid - Biométrica Composta Com Prova de Vida - Merc Pub - Faixa 04 - de 50.000 a 99.999</t>
  </si>
  <si>
    <t>Datavalid - Biométrica Composta Com Prova de Vida - Merc Pub - Faixa 05 - de 100.000 a  299.999</t>
  </si>
  <si>
    <t>Datavalid - Biométrica Composta Com Prova de Vida - Merc Pub - Faixa 06 - de 300.000 a  499.999</t>
  </si>
  <si>
    <t>Datavalid - Biométrica Composta Com Prova de Vida - Merc Pub - Faixa 07 - de 500.000 a  999.999</t>
  </si>
  <si>
    <t>Datavalid - Biométrica Composta Com Prova de Vida - Merc Pub - Faixa 08 - de 1.000.000 a  2.499.999</t>
  </si>
  <si>
    <t>Datavalid - Biométrica Composta Com Prova de Vida - Merc Pub - Faixa 09 - de 2.500.000 a  3.999.999</t>
  </si>
  <si>
    <t>Datavalid - Biométrica Composta Com Prova de Vida - Merc Pub - Faixa 10 - a partir de 4.000.000</t>
  </si>
  <si>
    <t>Datavalid - Completa - Merc Pub - Faixa 01 - de 1 a 999</t>
  </si>
  <si>
    <t>Datavalid - Completa - Merc Pub - Faixa 02 - de 1000 a 9.999</t>
  </si>
  <si>
    <t>Datavalid - Completa - Merc Pub - Faixa 03 - de 10.000 a 49.999</t>
  </si>
  <si>
    <t>Datavalid - Completa - Merc Pub - Faixa 04 - de 50.000 a 99.999</t>
  </si>
  <si>
    <t>Datavalid - Completa - Merc Pub - Faixa 05 - de 100.000 a 299.999</t>
  </si>
  <si>
    <t>Datavalid - Completa - Merc Pub - Faixa 06 - de 300.000 a 499.999</t>
  </si>
  <si>
    <t>Datavalid - Completa - Merc Pub - Faixa 07 - de 500.000 a 999.999</t>
  </si>
  <si>
    <t>Datavalid - Completa - Merc Pub - Faixa 08 - de 1.000.000 a 2.499.999</t>
  </si>
  <si>
    <t>Datavalid - Completa - Merc Pub - Faixa 09 - de 2.500.000 a 3.999.999</t>
  </si>
  <si>
    <t>Datavalid - Completa - Merc Pub - Faixa 10 - a partir de 4.000.000</t>
  </si>
  <si>
    <t>Preço Unitário (inicial)</t>
  </si>
  <si>
    <t>Certificado Digital - Varejo - PJ A3 (1 ano)</t>
  </si>
  <si>
    <t>Certificado Digital - Varejo - PJ A3 (1 ano) com Token</t>
  </si>
  <si>
    <t>Certificado Digital - Varejo - PJ A3 (3 anos)</t>
  </si>
  <si>
    <t>Certificado Digital - Varejo - PJ A3 (3 anos) com Token</t>
  </si>
  <si>
    <t>Diferença</t>
  </si>
  <si>
    <t>SerproID - Emissão via Módulo Eletrônico de AR - PF - 3 anos</t>
  </si>
  <si>
    <t>Preço Unitário 
(apostilamento)</t>
  </si>
  <si>
    <t>PREÇOS E VOLUMES (1º APOSTILAMENTO)</t>
  </si>
  <si>
    <t>Valor anual (inicial)</t>
  </si>
  <si>
    <t>Valor anual (apostilamento)</t>
  </si>
  <si>
    <t>Valor contrato 
(36 m) inicial</t>
  </si>
  <si>
    <t>Valor contrato 
(36 m) apostilamento</t>
  </si>
  <si>
    <t>Valor contrato
(diferença)</t>
  </si>
  <si>
    <t>Inicial</t>
  </si>
  <si>
    <t>Apostilado (6,54%)</t>
  </si>
  <si>
    <r>
      <t xml:space="preserve">ICTI
</t>
    </r>
    <r>
      <rPr>
        <b/>
        <sz val="8"/>
        <color theme="0"/>
        <rFont val="Consolas"/>
        <family val="3"/>
      </rPr>
      <t>MAI/24 a ABR/25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</si>
</sst>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dd/mm/yy"/>
    <numFmt numFmtId="165" formatCode="dd\/mm\/yyyy"/>
    <numFmt numFmtId="166" formatCode="mm/dd/yy"/>
    <numFmt numFmtId="167" formatCode="dd/mm/yy;@"/>
    <numFmt numFmtId="168" formatCode="&quot;R$&quot;#,##0.00;[Red]\-&quot;R$&quot;#,##0.00"/>
    <numFmt numFmtId="169" formatCode="&quot;R$&quot;\ #,##0.0000;[Red]\-&quot;R$&quot;\ #,##0.0000"/>
    <numFmt numFmtId="170" formatCode="&quot;R$&quot;\ #,##0.000;[Red]\-&quot;R$&quot;\ #,##0.000"/>
    <numFmt numFmtId="171" formatCode="[$R$-416]&quot; &quot;#,##0.00;[Red]&quot;-&quot;[$R$-416]&quot; &quot;#,##0.00"/>
  </numFmts>
  <fonts count="54">
    <font>
      <sz val="10"/>
      <color rgb="FF000000"/>
      <name val="Arial"/>
      <charset val="1"/>
    </font>
    <font>
      <sz val="10"/>
      <name val="Arial"/>
      <family val="2"/>
    </font>
    <font>
      <b/>
      <sz val="16"/>
      <color rgb="FF000000"/>
      <name val="Nunito"/>
    </font>
    <font>
      <sz val="10"/>
      <name val="Nunito"/>
    </font>
    <font>
      <b/>
      <sz val="10"/>
      <name val="Nunito"/>
    </font>
    <font>
      <sz val="7"/>
      <color rgb="FF434343"/>
      <name val="Nunito"/>
    </font>
    <font>
      <sz val="8"/>
      <color rgb="FF434343"/>
      <name val="Nunito"/>
    </font>
    <font>
      <sz val="10"/>
      <color rgb="FF000000"/>
      <name val="Nunito"/>
    </font>
    <font>
      <b/>
      <sz val="15"/>
      <name val="Arial"/>
      <family val="2"/>
    </font>
    <font>
      <sz val="12"/>
      <color rgb="FF000000"/>
      <name val="Arial"/>
      <family val="2"/>
    </font>
    <font>
      <sz val="12"/>
      <color rgb="FF005A95"/>
      <name val="Arial"/>
      <family val="2"/>
    </font>
    <font>
      <sz val="7"/>
      <color rgb="FF434343"/>
      <name val="Arial"/>
      <family val="2"/>
    </font>
    <font>
      <sz val="8"/>
      <color rgb="FF434343"/>
      <name val="Arial"/>
      <family val="2"/>
    </font>
    <font>
      <sz val="7.5"/>
      <color rgb="FF434343"/>
      <name val="Arial"/>
      <family val="2"/>
    </font>
    <font>
      <b/>
      <sz val="8"/>
      <color rgb="FF434343"/>
      <name val="Arial"/>
      <family val="2"/>
    </font>
    <font>
      <b/>
      <sz val="12"/>
      <color rgb="FF073763"/>
      <name val="Arial"/>
      <family val="2"/>
    </font>
    <font>
      <b/>
      <sz val="8"/>
      <color rgb="FFFFFFFF"/>
      <name val="Arial"/>
      <family val="2"/>
    </font>
    <font>
      <sz val="7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b/>
      <sz val="6"/>
      <color rgb="FFFFFFFF"/>
      <name val="Arial"/>
      <family val="2"/>
    </font>
    <font>
      <b/>
      <sz val="16"/>
      <color rgb="FF000000"/>
      <name val="Arial"/>
      <family val="2"/>
    </font>
    <font>
      <b/>
      <sz val="10"/>
      <name val="Arial"/>
      <family val="2"/>
    </font>
    <font>
      <sz val="8"/>
      <color rgb="FF000000"/>
      <name val="Arial"/>
      <family val="2"/>
    </font>
    <font>
      <b/>
      <sz val="12"/>
      <color rgb="FF434343"/>
      <name val="Arial"/>
      <family val="2"/>
    </font>
    <font>
      <sz val="11"/>
      <color rgb="FF242424"/>
      <name val="Segoe UI"/>
      <family val="2"/>
    </font>
    <font>
      <b/>
      <sz val="18"/>
      <color rgb="FF000000"/>
      <name val="Consolas"/>
      <family val="3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b/>
      <sz val="8"/>
      <color rgb="FFF0F8FF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b/>
      <sz val="8"/>
      <color theme="0"/>
      <name val="Arial"/>
      <family val="2"/>
    </font>
    <font>
      <b/>
      <sz val="10"/>
      <color rgb="FF000000"/>
      <name val="Arial"/>
      <family val="2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8"/>
      <name val="Arial"/>
      <family val="2"/>
    </font>
    <font>
      <i/>
      <sz val="8"/>
      <color theme="1"/>
      <name val="Arial"/>
      <family val="2"/>
    </font>
    <font>
      <i/>
      <sz val="8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sz val="10"/>
      <color theme="1"/>
      <name val="Arial2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i/>
      <sz val="16"/>
      <color theme="1"/>
      <name val="Arial"/>
      <family val="2"/>
    </font>
    <font>
      <u/>
      <sz val="10"/>
      <color rgb="FF0000EE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b/>
      <i/>
      <u/>
      <sz val="10"/>
      <color theme="1"/>
      <name val="Arial"/>
      <family val="2"/>
    </font>
    <font>
      <b/>
      <sz val="18"/>
      <color theme="0"/>
      <name val="Consolas"/>
      <family val="3"/>
    </font>
    <font>
      <b/>
      <sz val="8"/>
      <color theme="0"/>
      <name val="Consolas"/>
      <family val="3"/>
    </font>
    <font>
      <sz val="9"/>
      <color indexed="81"/>
      <name val="Segoe UI"/>
      <charset val="1"/>
    </font>
  </fonts>
  <fills count="28">
    <fill>
      <patternFill patternType="none"/>
    </fill>
    <fill>
      <patternFill patternType="gray125"/>
    </fill>
    <fill>
      <patternFill patternType="solid">
        <fgColor rgb="FFD9D9D9"/>
        <bgColor rgb="FFCFE2F3"/>
      </patternFill>
    </fill>
    <fill>
      <patternFill patternType="solid">
        <fgColor rgb="FF073763"/>
        <bgColor rgb="FF004586"/>
      </patternFill>
    </fill>
    <fill>
      <patternFill patternType="solid">
        <fgColor rgb="FF666666"/>
        <bgColor rgb="FF434343"/>
      </patternFill>
    </fill>
    <fill>
      <patternFill patternType="solid">
        <fgColor rgb="FFFFFFFF"/>
        <bgColor rgb="FFFFFFCC"/>
      </patternFill>
    </fill>
    <fill>
      <patternFill patternType="solid">
        <fgColor rgb="FF6D9EEB"/>
        <bgColor rgb="FF4285F4"/>
      </patternFill>
    </fill>
    <fill>
      <patternFill patternType="solid">
        <fgColor rgb="FF93C47D"/>
        <bgColor rgb="FFB7B7B7"/>
      </patternFill>
    </fill>
    <fill>
      <patternFill patternType="solid">
        <fgColor rgb="FFFFD966"/>
        <bgColor rgb="FFFFD320"/>
      </patternFill>
    </fill>
    <fill>
      <patternFill patternType="solid">
        <fgColor rgb="FFE06666"/>
        <bgColor rgb="FFFF420E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499984740745262"/>
        <bgColor indexed="64"/>
      </patternFill>
    </fill>
  </fills>
  <borders count="27">
    <border>
      <left/>
      <right/>
      <top/>
      <bottom/>
      <diagonal/>
    </border>
    <border>
      <left style="thick">
        <color rgb="FFCCCCCC"/>
      </left>
      <right/>
      <top style="thick">
        <color rgb="FFCCCCCC"/>
      </top>
      <bottom/>
      <diagonal/>
    </border>
    <border>
      <left/>
      <right/>
      <top style="thick">
        <color rgb="FFCCCCCC"/>
      </top>
      <bottom/>
      <diagonal/>
    </border>
    <border>
      <left/>
      <right style="thick">
        <color rgb="FFCCCCCC"/>
      </right>
      <top style="thick">
        <color rgb="FFCCCCCC"/>
      </top>
      <bottom/>
      <diagonal/>
    </border>
    <border>
      <left style="thick">
        <color rgb="FFCCCCCC"/>
      </left>
      <right/>
      <top/>
      <bottom/>
      <diagonal/>
    </border>
    <border>
      <left/>
      <right style="thick">
        <color rgb="FFCCCCCC"/>
      </right>
      <top/>
      <bottom/>
      <diagonal/>
    </border>
    <border>
      <left style="thick">
        <color rgb="FFCCCCCC"/>
      </left>
      <right style="thick">
        <color rgb="FFCCCCCC"/>
      </right>
      <top/>
      <bottom/>
      <diagonal/>
    </border>
    <border>
      <left style="medium">
        <color rgb="FFB7B7B7"/>
      </left>
      <right style="medium">
        <color rgb="FFB7B7B7"/>
      </right>
      <top style="medium">
        <color rgb="FFB7B7B7"/>
      </top>
      <bottom style="medium">
        <color rgb="FFB7B7B7"/>
      </bottom>
      <diagonal/>
    </border>
    <border>
      <left/>
      <right style="medium">
        <color rgb="FFB7B7B7"/>
      </right>
      <top style="medium">
        <color rgb="FFB7B7B7"/>
      </top>
      <bottom style="medium">
        <color rgb="FFB7B7B7"/>
      </bottom>
      <diagonal/>
    </border>
    <border>
      <left style="thick">
        <color rgb="FFCCCCCC"/>
      </left>
      <right/>
      <top/>
      <bottom style="thick">
        <color rgb="FFCCCCCC"/>
      </bottom>
      <diagonal/>
    </border>
    <border>
      <left/>
      <right/>
      <top/>
      <bottom style="thick">
        <color rgb="FFCCCCCC"/>
      </bottom>
      <diagonal/>
    </border>
    <border>
      <left/>
      <right style="thick">
        <color rgb="FFCCCCCC"/>
      </right>
      <top/>
      <bottom style="thick">
        <color rgb="FFCCCCCC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ck">
        <color rgb="FFB7B7B7"/>
      </left>
      <right style="thick">
        <color rgb="FFB7B7B7"/>
      </right>
      <top style="thick">
        <color rgb="FFB7B7B7"/>
      </top>
      <bottom style="thick">
        <color rgb="FFB7B7B7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theme="0"/>
      </left>
      <right/>
      <top style="thin">
        <color theme="0"/>
      </top>
      <bottom/>
      <diagonal/>
    </border>
  </borders>
  <cellStyleXfs count="24">
    <xf numFmtId="0" fontId="0" fillId="0" borderId="0"/>
    <xf numFmtId="44" fontId="27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5" fillId="0" borderId="0"/>
    <xf numFmtId="0" fontId="33" fillId="0" borderId="0"/>
    <xf numFmtId="0" fontId="40" fillId="19" borderId="0"/>
    <xf numFmtId="0" fontId="40" fillId="20" borderId="0"/>
    <xf numFmtId="0" fontId="33" fillId="21" borderId="0"/>
    <xf numFmtId="0" fontId="41" fillId="22" borderId="0"/>
    <xf numFmtId="0" fontId="42" fillId="0" borderId="0" applyNumberFormat="0" applyFill="0" applyBorder="0" applyAlignment="0" applyProtection="0"/>
    <xf numFmtId="0" fontId="43" fillId="23" borderId="0"/>
    <xf numFmtId="0" fontId="44" fillId="0" borderId="0"/>
    <xf numFmtId="0" fontId="45" fillId="24" borderId="0"/>
    <xf numFmtId="0" fontId="46" fillId="0" borderId="0">
      <alignment horizontal="center"/>
    </xf>
    <xf numFmtId="0" fontId="46" fillId="0" borderId="0">
      <alignment horizontal="center" textRotation="90"/>
    </xf>
    <xf numFmtId="0" fontId="9" fillId="0" borderId="0"/>
    <xf numFmtId="0" fontId="47" fillId="0" borderId="0"/>
    <xf numFmtId="0" fontId="48" fillId="25" borderId="0"/>
    <xf numFmtId="0" fontId="49" fillId="25" borderId="25"/>
    <xf numFmtId="0" fontId="50" fillId="0" borderId="0"/>
    <xf numFmtId="171" fontId="50" fillId="0" borderId="0"/>
    <xf numFmtId="0" fontId="35" fillId="0" borderId="0"/>
    <xf numFmtId="0" fontId="35" fillId="0" borderId="0"/>
    <xf numFmtId="0" fontId="41" fillId="0" borderId="0"/>
  </cellStyleXfs>
  <cellXfs count="192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49" fontId="5" fillId="0" borderId="7" xfId="0" applyNumberFormat="1" applyFont="1" applyBorder="1" applyAlignment="1">
      <alignment horizontal="left" vertical="center"/>
    </xf>
    <xf numFmtId="0" fontId="6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9" fontId="6" fillId="0" borderId="7" xfId="0" applyNumberFormat="1" applyFont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166" fontId="6" fillId="0" borderId="7" xfId="0" applyNumberFormat="1" applyFont="1" applyBorder="1" applyAlignment="1">
      <alignment horizontal="center" vertical="center"/>
    </xf>
    <xf numFmtId="0" fontId="7" fillId="0" borderId="0" xfId="0" applyFont="1"/>
    <xf numFmtId="0" fontId="9" fillId="5" borderId="0" xfId="0" applyFont="1" applyFill="1"/>
    <xf numFmtId="0" fontId="10" fillId="5" borderId="0" xfId="0" applyFont="1" applyFill="1"/>
    <xf numFmtId="0" fontId="1" fillId="0" borderId="0" xfId="0" applyFont="1"/>
    <xf numFmtId="49" fontId="11" fillId="0" borderId="7" xfId="0" applyNumberFormat="1" applyFont="1" applyBorder="1" applyAlignment="1">
      <alignment horizontal="left"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2" fillId="0" borderId="7" xfId="0" applyFont="1" applyBorder="1" applyAlignment="1">
      <alignment horizontal="left" vertical="center" wrapText="1"/>
    </xf>
    <xf numFmtId="0" fontId="1" fillId="6" borderId="0" xfId="0" applyFont="1" applyFill="1"/>
    <xf numFmtId="9" fontId="12" fillId="0" borderId="7" xfId="0" applyNumberFormat="1" applyFont="1" applyBorder="1" applyAlignment="1">
      <alignment horizontal="center" vertical="center"/>
    </xf>
    <xf numFmtId="164" fontId="12" fillId="0" borderId="7" xfId="0" applyNumberFormat="1" applyFont="1" applyBorder="1" applyAlignment="1">
      <alignment horizontal="center" vertical="center"/>
    </xf>
    <xf numFmtId="165" fontId="12" fillId="0" borderId="7" xfId="0" applyNumberFormat="1" applyFont="1" applyBorder="1" applyAlignment="1">
      <alignment horizontal="center" vertical="center"/>
    </xf>
    <xf numFmtId="9" fontId="12" fillId="0" borderId="8" xfId="0" applyNumberFormat="1" applyFont="1" applyBorder="1" applyAlignment="1">
      <alignment horizontal="center"/>
    </xf>
    <xf numFmtId="164" fontId="12" fillId="0" borderId="8" xfId="0" applyNumberFormat="1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7" borderId="7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3" fillId="0" borderId="13" xfId="0" applyFont="1" applyBorder="1"/>
    <xf numFmtId="166" fontId="12" fillId="0" borderId="7" xfId="0" applyNumberFormat="1" applyFont="1" applyBorder="1" applyAlignment="1">
      <alignment horizontal="center" vertical="center"/>
    </xf>
    <xf numFmtId="166" fontId="12" fillId="0" borderId="8" xfId="0" applyNumberFormat="1" applyFont="1" applyBorder="1" applyAlignment="1">
      <alignment horizontal="center"/>
    </xf>
    <xf numFmtId="0" fontId="16" fillId="3" borderId="1" xfId="0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0" fontId="16" fillId="3" borderId="3" xfId="0" applyFont="1" applyFill="1" applyBorder="1" applyAlignment="1">
      <alignment horizontal="center" vertical="center"/>
    </xf>
    <xf numFmtId="0" fontId="17" fillId="5" borderId="7" xfId="0" applyFont="1" applyFill="1" applyBorder="1" applyAlignment="1">
      <alignment horizontal="center" vertical="center" wrapText="1"/>
    </xf>
    <xf numFmtId="0" fontId="18" fillId="5" borderId="7" xfId="0" applyFont="1" applyFill="1" applyBorder="1" applyAlignment="1">
      <alignment horizontal="left" vertical="center" wrapText="1"/>
    </xf>
    <xf numFmtId="0" fontId="12" fillId="5" borderId="7" xfId="0" applyFont="1" applyFill="1" applyBorder="1" applyAlignment="1">
      <alignment horizontal="left" vertical="center" wrapText="1"/>
    </xf>
    <xf numFmtId="0" fontId="18" fillId="0" borderId="7" xfId="0" applyFont="1" applyBorder="1" applyAlignment="1">
      <alignment horizontal="center" vertical="center"/>
    </xf>
    <xf numFmtId="166" fontId="18" fillId="0" borderId="7" xfId="0" applyNumberFormat="1" applyFont="1" applyBorder="1" applyAlignment="1">
      <alignment horizontal="center" vertical="center"/>
    </xf>
    <xf numFmtId="0" fontId="12" fillId="0" borderId="7" xfId="0" applyFont="1" applyBorder="1" applyAlignment="1">
      <alignment vertical="center" wrapText="1"/>
    </xf>
    <xf numFmtId="0" fontId="12" fillId="5" borderId="7" xfId="0" applyFont="1" applyFill="1" applyBorder="1" applyAlignment="1">
      <alignment horizontal="left" vertical="center"/>
    </xf>
    <xf numFmtId="0" fontId="19" fillId="0" borderId="0" xfId="0" applyFont="1"/>
    <xf numFmtId="49" fontId="16" fillId="4" borderId="4" xfId="0" applyNumberFormat="1" applyFont="1" applyFill="1" applyBorder="1" applyAlignment="1">
      <alignment horizontal="left" vertical="center"/>
    </xf>
    <xf numFmtId="49" fontId="14" fillId="4" borderId="0" xfId="0" applyNumberFormat="1" applyFont="1" applyFill="1" applyAlignment="1">
      <alignment horizontal="left" vertical="center"/>
    </xf>
    <xf numFmtId="49" fontId="14" fillId="4" borderId="5" xfId="0" applyNumberFormat="1" applyFont="1" applyFill="1" applyBorder="1" applyAlignment="1">
      <alignment horizontal="left" vertical="center"/>
    </xf>
    <xf numFmtId="0" fontId="20" fillId="3" borderId="1" xfId="0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23" fillId="7" borderId="10" xfId="0" applyFont="1" applyFill="1" applyBorder="1" applyAlignment="1">
      <alignment horizontal="center" vertical="center"/>
    </xf>
    <xf numFmtId="0" fontId="23" fillId="8" borderId="10" xfId="0" applyFont="1" applyFill="1" applyBorder="1" applyAlignment="1">
      <alignment horizontal="center" vertical="center"/>
    </xf>
    <xf numFmtId="0" fontId="24" fillId="0" borderId="0" xfId="0" applyFont="1" applyAlignment="1">
      <alignment horizontal="left" vertical="center"/>
    </xf>
    <xf numFmtId="10" fontId="1" fillId="0" borderId="0" xfId="0" applyNumberFormat="1" applyFont="1"/>
    <xf numFmtId="167" fontId="18" fillId="0" borderId="7" xfId="0" applyNumberFormat="1" applyFont="1" applyBorder="1" applyAlignment="1">
      <alignment horizontal="center" vertical="center"/>
    </xf>
    <xf numFmtId="0" fontId="25" fillId="10" borderId="0" xfId="0" applyFont="1" applyFill="1" applyAlignment="1">
      <alignment wrapText="1"/>
    </xf>
    <xf numFmtId="0" fontId="25" fillId="10" borderId="0" xfId="0" quotePrefix="1" applyFont="1" applyFill="1" applyAlignment="1">
      <alignment wrapText="1"/>
    </xf>
    <xf numFmtId="0" fontId="25" fillId="0" borderId="0" xfId="0" applyFont="1" applyAlignment="1">
      <alignment wrapText="1"/>
    </xf>
    <xf numFmtId="0" fontId="25" fillId="0" borderId="0" xfId="0" quotePrefix="1" applyFont="1" applyAlignment="1">
      <alignment wrapText="1"/>
    </xf>
    <xf numFmtId="0" fontId="26" fillId="0" borderId="0" xfId="0" applyFont="1" applyAlignment="1">
      <alignment horizontal="center" vertical="center"/>
    </xf>
    <xf numFmtId="0" fontId="29" fillId="14" borderId="16" xfId="0" applyFont="1" applyFill="1" applyBorder="1" applyAlignment="1">
      <alignment horizontal="center" vertical="center" wrapText="1"/>
    </xf>
    <xf numFmtId="8" fontId="23" fillId="13" borderId="16" xfId="0" applyNumberFormat="1" applyFont="1" applyFill="1" applyBorder="1" applyAlignment="1">
      <alignment horizontal="center" vertical="center" wrapText="1"/>
    </xf>
    <xf numFmtId="0" fontId="23" fillId="13" borderId="16" xfId="0" applyFont="1" applyFill="1" applyBorder="1" applyAlignment="1">
      <alignment vertical="center" wrapText="1"/>
    </xf>
    <xf numFmtId="0" fontId="30" fillId="0" borderId="0" xfId="0" applyFont="1"/>
    <xf numFmtId="170" fontId="23" fillId="13" borderId="16" xfId="0" applyNumberFormat="1" applyFont="1" applyFill="1" applyBorder="1" applyAlignment="1">
      <alignment horizontal="center" vertical="center" wrapText="1"/>
    </xf>
    <xf numFmtId="0" fontId="31" fillId="13" borderId="16" xfId="0" applyFont="1" applyFill="1" applyBorder="1" applyAlignment="1">
      <alignment vertical="center" wrapText="1"/>
    </xf>
    <xf numFmtId="8" fontId="19" fillId="0" borderId="0" xfId="0" applyNumberFormat="1" applyFont="1"/>
    <xf numFmtId="0" fontId="23" fillId="15" borderId="16" xfId="0" applyFont="1" applyFill="1" applyBorder="1" applyAlignment="1">
      <alignment vertical="center" wrapText="1"/>
    </xf>
    <xf numFmtId="8" fontId="23" fillId="15" borderId="16" xfId="0" applyNumberFormat="1" applyFont="1" applyFill="1" applyBorder="1" applyAlignment="1">
      <alignment horizontal="center" vertical="center" wrapText="1"/>
    </xf>
    <xf numFmtId="4" fontId="23" fillId="15" borderId="16" xfId="0" applyNumberFormat="1" applyFont="1" applyFill="1" applyBorder="1" applyAlignment="1">
      <alignment horizontal="center" vertical="center" wrapText="1"/>
    </xf>
    <xf numFmtId="0" fontId="23" fillId="13" borderId="17" xfId="0" applyFont="1" applyFill="1" applyBorder="1" applyAlignment="1">
      <alignment vertical="center" wrapText="1"/>
    </xf>
    <xf numFmtId="8" fontId="23" fillId="13" borderId="20" xfId="0" applyNumberFormat="1" applyFont="1" applyFill="1" applyBorder="1" applyAlignment="1">
      <alignment horizontal="center" vertical="center" wrapText="1"/>
    </xf>
    <xf numFmtId="0" fontId="23" fillId="15" borderId="17" xfId="0" applyFont="1" applyFill="1" applyBorder="1" applyAlignment="1">
      <alignment vertical="center" wrapText="1"/>
    </xf>
    <xf numFmtId="0" fontId="23" fillId="15" borderId="16" xfId="0" applyFont="1" applyFill="1" applyBorder="1" applyAlignment="1">
      <alignment horizontal="center" vertical="center" wrapText="1"/>
    </xf>
    <xf numFmtId="8" fontId="23" fillId="15" borderId="20" xfId="0" applyNumberFormat="1" applyFont="1" applyFill="1" applyBorder="1" applyAlignment="1">
      <alignment horizontal="center" vertical="center" wrapText="1"/>
    </xf>
    <xf numFmtId="8" fontId="31" fillId="13" borderId="20" xfId="0" applyNumberFormat="1" applyFont="1" applyFill="1" applyBorder="1" applyAlignment="1">
      <alignment horizontal="center" vertical="center" wrapText="1"/>
    </xf>
    <xf numFmtId="8" fontId="23" fillId="13" borderId="19" xfId="0" applyNumberFormat="1" applyFont="1" applyFill="1" applyBorder="1" applyAlignment="1">
      <alignment horizontal="center" vertical="center" wrapText="1"/>
    </xf>
    <xf numFmtId="0" fontId="23" fillId="13" borderId="19" xfId="0" applyFont="1" applyFill="1" applyBorder="1" applyAlignment="1">
      <alignment vertical="center" wrapText="1"/>
    </xf>
    <xf numFmtId="0" fontId="23" fillId="15" borderId="19" xfId="0" applyFont="1" applyFill="1" applyBorder="1" applyAlignment="1">
      <alignment vertical="center" wrapText="1"/>
    </xf>
    <xf numFmtId="168" fontId="23" fillId="15" borderId="16" xfId="0" applyNumberFormat="1" applyFont="1" applyFill="1" applyBorder="1" applyAlignment="1">
      <alignment horizontal="center" vertical="center" wrapText="1"/>
    </xf>
    <xf numFmtId="0" fontId="31" fillId="15" borderId="16" xfId="0" applyFont="1" applyFill="1" applyBorder="1" applyAlignment="1">
      <alignment vertical="center" wrapText="1"/>
    </xf>
    <xf numFmtId="8" fontId="31" fillId="15" borderId="16" xfId="0" applyNumberFormat="1" applyFont="1" applyFill="1" applyBorder="1" applyAlignment="1">
      <alignment horizontal="center" vertical="center" wrapText="1"/>
    </xf>
    <xf numFmtId="169" fontId="31" fillId="15" borderId="16" xfId="0" applyNumberFormat="1" applyFont="1" applyFill="1" applyBorder="1" applyAlignment="1">
      <alignment horizontal="center" vertical="center" wrapText="1"/>
    </xf>
    <xf numFmtId="0" fontId="1" fillId="0" borderId="7" xfId="0" applyFont="1" applyBorder="1"/>
    <xf numFmtId="0" fontId="28" fillId="15" borderId="16" xfId="0" applyFont="1" applyFill="1" applyBorder="1" applyAlignment="1">
      <alignment horizontal="center" vertical="center" wrapText="1"/>
    </xf>
    <xf numFmtId="0" fontId="28" fillId="13" borderId="17" xfId="0" applyFont="1" applyFill="1" applyBorder="1" applyAlignment="1">
      <alignment horizontal="center" vertical="center" wrapText="1"/>
    </xf>
    <xf numFmtId="0" fontId="28" fillId="15" borderId="17" xfId="0" applyFont="1" applyFill="1" applyBorder="1" applyAlignment="1">
      <alignment horizontal="center" vertical="center" wrapText="1"/>
    </xf>
    <xf numFmtId="0" fontId="28" fillId="13" borderId="16" xfId="0" applyFont="1" applyFill="1" applyBorder="1" applyAlignment="1">
      <alignment horizontal="center" vertical="center" wrapText="1"/>
    </xf>
    <xf numFmtId="0" fontId="34" fillId="15" borderId="16" xfId="0" applyFont="1" applyFill="1" applyBorder="1" applyAlignment="1">
      <alignment horizontal="center" vertical="center" wrapText="1"/>
    </xf>
    <xf numFmtId="0" fontId="35" fillId="0" borderId="0" xfId="0" applyFont="1"/>
    <xf numFmtId="170" fontId="31" fillId="15" borderId="20" xfId="0" applyNumberFormat="1" applyFont="1" applyFill="1" applyBorder="1" applyAlignment="1">
      <alignment horizontal="center" vertical="center" wrapText="1"/>
    </xf>
    <xf numFmtId="4" fontId="19" fillId="0" borderId="0" xfId="0" applyNumberFormat="1" applyFont="1"/>
    <xf numFmtId="4" fontId="31" fillId="15" borderId="16" xfId="0" applyNumberFormat="1" applyFont="1" applyFill="1" applyBorder="1" applyAlignment="1">
      <alignment horizontal="center" vertical="center" wrapText="1"/>
    </xf>
    <xf numFmtId="4" fontId="29" fillId="14" borderId="16" xfId="0" applyNumberFormat="1" applyFont="1" applyFill="1" applyBorder="1" applyAlignment="1">
      <alignment horizontal="center" vertical="center" wrapText="1"/>
    </xf>
    <xf numFmtId="4" fontId="23" fillId="13" borderId="16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0" fontId="28" fillId="17" borderId="16" xfId="0" applyFont="1" applyFill="1" applyBorder="1" applyAlignment="1">
      <alignment horizontal="center" vertical="center" wrapText="1"/>
    </xf>
    <xf numFmtId="0" fontId="23" fillId="17" borderId="16" xfId="0" applyFont="1" applyFill="1" applyBorder="1" applyAlignment="1">
      <alignment vertical="center" wrapText="1"/>
    </xf>
    <xf numFmtId="8" fontId="23" fillId="17" borderId="16" xfId="0" applyNumberFormat="1" applyFont="1" applyFill="1" applyBorder="1" applyAlignment="1">
      <alignment horizontal="center" vertical="center" wrapText="1"/>
    </xf>
    <xf numFmtId="4" fontId="23" fillId="17" borderId="16" xfId="0" applyNumberFormat="1" applyFont="1" applyFill="1" applyBorder="1" applyAlignment="1">
      <alignment horizontal="center" vertical="center" wrapText="1"/>
    </xf>
    <xf numFmtId="170" fontId="31" fillId="13" borderId="20" xfId="0" applyNumberFormat="1" applyFont="1" applyFill="1" applyBorder="1" applyAlignment="1">
      <alignment horizontal="center" vertical="center" wrapText="1"/>
    </xf>
    <xf numFmtId="44" fontId="23" fillId="15" borderId="16" xfId="1" applyFont="1" applyFill="1" applyBorder="1" applyAlignment="1">
      <alignment horizontal="center" vertical="center" wrapText="1"/>
    </xf>
    <xf numFmtId="44" fontId="23" fillId="15" borderId="18" xfId="1" applyFont="1" applyFill="1" applyBorder="1" applyAlignment="1">
      <alignment horizontal="center" vertical="center" wrapText="1"/>
    </xf>
    <xf numFmtId="44" fontId="23" fillId="17" borderId="16" xfId="1" applyFont="1" applyFill="1" applyBorder="1" applyAlignment="1">
      <alignment horizontal="center" vertical="center" wrapText="1"/>
    </xf>
    <xf numFmtId="44" fontId="23" fillId="17" borderId="18" xfId="1" applyFont="1" applyFill="1" applyBorder="1" applyAlignment="1">
      <alignment horizontal="center" vertical="center" wrapText="1"/>
    </xf>
    <xf numFmtId="44" fontId="0" fillId="0" borderId="0" xfId="1" applyFont="1"/>
    <xf numFmtId="44" fontId="19" fillId="0" borderId="0" xfId="0" applyNumberFormat="1" applyFont="1"/>
    <xf numFmtId="0" fontId="23" fillId="17" borderId="14" xfId="0" applyFont="1" applyFill="1" applyBorder="1" applyAlignment="1">
      <alignment horizontal="left" vertical="center" wrapText="1"/>
    </xf>
    <xf numFmtId="169" fontId="31" fillId="13" borderId="16" xfId="0" applyNumberFormat="1" applyFont="1" applyFill="1" applyBorder="1" applyAlignment="1">
      <alignment horizontal="center" vertical="center" wrapText="1"/>
    </xf>
    <xf numFmtId="0" fontId="38" fillId="13" borderId="16" xfId="0" applyFont="1" applyFill="1" applyBorder="1" applyAlignment="1">
      <alignment horizontal="center" vertical="center" wrapText="1"/>
    </xf>
    <xf numFmtId="4" fontId="23" fillId="17" borderId="18" xfId="0" applyNumberFormat="1" applyFont="1" applyFill="1" applyBorder="1" applyAlignment="1">
      <alignment horizontal="center" vertical="center" wrapText="1"/>
    </xf>
    <xf numFmtId="0" fontId="23" fillId="15" borderId="14" xfId="0" applyFont="1" applyFill="1" applyBorder="1" applyAlignment="1">
      <alignment horizontal="left" vertical="center" wrapText="1"/>
    </xf>
    <xf numFmtId="0" fontId="39" fillId="15" borderId="14" xfId="0" applyFont="1" applyFill="1" applyBorder="1" applyAlignment="1">
      <alignment horizontal="left" vertical="center" wrapText="1"/>
    </xf>
    <xf numFmtId="4" fontId="23" fillId="15" borderId="18" xfId="0" applyNumberFormat="1" applyFont="1" applyFill="1" applyBorder="1" applyAlignment="1">
      <alignment horizontal="center" vertical="center" wrapText="1"/>
    </xf>
    <xf numFmtId="0" fontId="26" fillId="0" borderId="0" xfId="0" applyFont="1" applyAlignment="1">
      <alignment vertical="center"/>
    </xf>
    <xf numFmtId="44" fontId="23" fillId="13" borderId="16" xfId="1" applyFont="1" applyFill="1" applyBorder="1" applyAlignment="1">
      <alignment horizontal="center" vertical="center" wrapText="1"/>
    </xf>
    <xf numFmtId="44" fontId="18" fillId="15" borderId="18" xfId="1" applyFont="1" applyFill="1" applyBorder="1" applyAlignment="1">
      <alignment horizontal="center" vertical="center" wrapText="1"/>
    </xf>
    <xf numFmtId="44" fontId="29" fillId="14" borderId="16" xfId="1" applyFont="1" applyFill="1" applyBorder="1" applyAlignment="1">
      <alignment horizontal="center" vertical="center" wrapText="1"/>
    </xf>
    <xf numFmtId="44" fontId="29" fillId="18" borderId="16" xfId="1" applyFont="1" applyFill="1" applyBorder="1" applyAlignment="1">
      <alignment horizontal="center" vertical="center" wrapText="1"/>
    </xf>
    <xf numFmtId="44" fontId="28" fillId="0" borderId="16" xfId="1" applyFont="1" applyBorder="1" applyAlignment="1">
      <alignment horizontal="center" vertical="center" wrapText="1"/>
    </xf>
    <xf numFmtId="44" fontId="32" fillId="16" borderId="20" xfId="1" applyFont="1" applyFill="1" applyBorder="1" applyAlignment="1">
      <alignment vertical="center" wrapText="1"/>
    </xf>
    <xf numFmtId="44" fontId="32" fillId="16" borderId="24" xfId="1" applyFont="1" applyFill="1" applyBorder="1" applyAlignment="1">
      <alignment horizontal="left" vertical="center" wrapText="1"/>
    </xf>
    <xf numFmtId="44" fontId="28" fillId="16" borderId="20" xfId="1" applyFont="1" applyFill="1" applyBorder="1" applyAlignment="1">
      <alignment vertical="center" wrapText="1"/>
    </xf>
    <xf numFmtId="44" fontId="31" fillId="15" borderId="16" xfId="1" applyFont="1" applyFill="1" applyBorder="1" applyAlignment="1">
      <alignment horizontal="center" vertical="center" wrapText="1"/>
    </xf>
    <xf numFmtId="44" fontId="28" fillId="0" borderId="0" xfId="1" applyFont="1" applyAlignment="1">
      <alignment horizontal="center"/>
    </xf>
    <xf numFmtId="44" fontId="23" fillId="0" borderId="0" xfId="1" applyFont="1" applyAlignment="1">
      <alignment horizontal="center"/>
    </xf>
    <xf numFmtId="44" fontId="37" fillId="12" borderId="16" xfId="1" applyFont="1" applyFill="1" applyBorder="1" applyAlignment="1">
      <alignment horizontal="center" vertical="center" wrapText="1"/>
    </xf>
    <xf numFmtId="0" fontId="29" fillId="26" borderId="17" xfId="0" applyFont="1" applyFill="1" applyBorder="1" applyAlignment="1">
      <alignment horizontal="center" vertical="center" wrapText="1"/>
    </xf>
    <xf numFmtId="10" fontId="26" fillId="0" borderId="0" xfId="2" applyNumberFormat="1" applyFont="1" applyAlignment="1">
      <alignment vertical="center"/>
    </xf>
    <xf numFmtId="44" fontId="29" fillId="26" borderId="16" xfId="1" applyFont="1" applyFill="1" applyBorder="1" applyAlignment="1">
      <alignment horizontal="center" vertical="center" wrapText="1"/>
    </xf>
    <xf numFmtId="0" fontId="51" fillId="14" borderId="0" xfId="0" applyFont="1" applyFill="1" applyAlignment="1">
      <alignment horizontal="center" vertical="center" wrapText="1"/>
    </xf>
    <xf numFmtId="10" fontId="51" fillId="14" borderId="0" xfId="2" applyNumberFormat="1" applyFont="1" applyFill="1" applyAlignment="1">
      <alignment horizontal="center" vertical="center"/>
    </xf>
    <xf numFmtId="0" fontId="29" fillId="27" borderId="17" xfId="0" applyFont="1" applyFill="1" applyBorder="1" applyAlignment="1">
      <alignment horizontal="center" vertical="center" wrapText="1"/>
    </xf>
    <xf numFmtId="44" fontId="29" fillId="27" borderId="16" xfId="1" applyFont="1" applyFill="1" applyBorder="1" applyAlignment="1">
      <alignment horizontal="center" vertical="center" wrapText="1"/>
    </xf>
    <xf numFmtId="0" fontId="22" fillId="0" borderId="0" xfId="0" applyFont="1" applyAlignment="1">
      <alignment horizontal="right" vertical="center"/>
    </xf>
    <xf numFmtId="0" fontId="0" fillId="0" borderId="0" xfId="0"/>
    <xf numFmtId="0" fontId="2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49" fontId="14" fillId="2" borderId="6" xfId="0" applyNumberFormat="1" applyFont="1" applyFill="1" applyBorder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15" fillId="0" borderId="0" xfId="0" applyFont="1" applyAlignment="1">
      <alignment horizontal="left" vertical="center"/>
    </xf>
    <xf numFmtId="0" fontId="23" fillId="5" borderId="9" xfId="0" applyFont="1" applyFill="1" applyBorder="1" applyAlignment="1">
      <alignment horizontal="center" vertical="center"/>
    </xf>
    <xf numFmtId="0" fontId="23" fillId="9" borderId="10" xfId="0" applyFont="1" applyFill="1" applyBorder="1" applyAlignment="1">
      <alignment horizontal="center" vertical="center"/>
    </xf>
    <xf numFmtId="0" fontId="23" fillId="6" borderId="11" xfId="0" applyFont="1" applyFill="1" applyBorder="1" applyAlignment="1">
      <alignment horizontal="center" vertical="center"/>
    </xf>
    <xf numFmtId="0" fontId="23" fillId="5" borderId="0" xfId="0" applyFont="1" applyFill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left" vertical="center" wrapText="1"/>
    </xf>
    <xf numFmtId="0" fontId="18" fillId="0" borderId="7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/>
    </xf>
    <xf numFmtId="0" fontId="32" fillId="16" borderId="17" xfId="0" applyFont="1" applyFill="1" applyBorder="1" applyAlignment="1">
      <alignment horizontal="left" vertical="center" wrapText="1"/>
    </xf>
    <xf numFmtId="0" fontId="32" fillId="16" borderId="19" xfId="0" applyFont="1" applyFill="1" applyBorder="1" applyAlignment="1">
      <alignment horizontal="left" vertical="center" wrapText="1"/>
    </xf>
    <xf numFmtId="0" fontId="28" fillId="10" borderId="17" xfId="0" applyFont="1" applyFill="1" applyBorder="1" applyAlignment="1">
      <alignment horizontal="right" vertical="center" wrapText="1"/>
    </xf>
    <xf numFmtId="0" fontId="28" fillId="10" borderId="19" xfId="0" applyFont="1" applyFill="1" applyBorder="1" applyAlignment="1">
      <alignment horizontal="right" vertical="center" wrapText="1"/>
    </xf>
    <xf numFmtId="0" fontId="32" fillId="16" borderId="26" xfId="0" applyFont="1" applyFill="1" applyBorder="1" applyAlignment="1">
      <alignment horizontal="left" vertical="center" wrapText="1"/>
    </xf>
    <xf numFmtId="0" fontId="32" fillId="16" borderId="24" xfId="0" applyFont="1" applyFill="1" applyBorder="1" applyAlignment="1">
      <alignment horizontal="left" vertical="center" wrapText="1"/>
    </xf>
    <xf numFmtId="0" fontId="28" fillId="10" borderId="21" xfId="0" applyFont="1" applyFill="1" applyBorder="1" applyAlignment="1">
      <alignment horizontal="right" vertical="center" wrapText="1"/>
    </xf>
    <xf numFmtId="0" fontId="28" fillId="10" borderId="0" xfId="0" applyFont="1" applyFill="1" applyAlignment="1">
      <alignment horizontal="right" vertical="center" wrapText="1"/>
    </xf>
    <xf numFmtId="0" fontId="28" fillId="10" borderId="22" xfId="0" applyFont="1" applyFill="1" applyBorder="1" applyAlignment="1">
      <alignment horizontal="right" vertical="center" wrapText="1"/>
    </xf>
    <xf numFmtId="0" fontId="28" fillId="12" borderId="21" xfId="0" applyFont="1" applyFill="1" applyBorder="1" applyAlignment="1">
      <alignment horizontal="right" vertical="center" wrapText="1"/>
    </xf>
    <xf numFmtId="0" fontId="28" fillId="12" borderId="0" xfId="0" applyFont="1" applyFill="1" applyAlignment="1">
      <alignment horizontal="right" vertical="center" wrapText="1"/>
    </xf>
    <xf numFmtId="0" fontId="28" fillId="12" borderId="22" xfId="0" applyFont="1" applyFill="1" applyBorder="1" applyAlignment="1">
      <alignment horizontal="right" vertical="center" wrapText="1"/>
    </xf>
    <xf numFmtId="0" fontId="28" fillId="0" borderId="17" xfId="0" applyFont="1" applyBorder="1" applyAlignment="1">
      <alignment horizontal="right" vertical="center" wrapText="1"/>
    </xf>
    <xf numFmtId="0" fontId="28" fillId="0" borderId="19" xfId="0" applyFont="1" applyBorder="1" applyAlignment="1">
      <alignment horizontal="right" vertical="center" wrapText="1"/>
    </xf>
    <xf numFmtId="0" fontId="28" fillId="0" borderId="20" xfId="0" applyFont="1" applyBorder="1" applyAlignment="1">
      <alignment horizontal="right" vertical="center" wrapText="1"/>
    </xf>
    <xf numFmtId="0" fontId="29" fillId="14" borderId="17" xfId="0" applyFont="1" applyFill="1" applyBorder="1" applyAlignment="1">
      <alignment horizontal="center" vertical="center" wrapText="1"/>
    </xf>
    <xf numFmtId="0" fontId="29" fillId="14" borderId="20" xfId="0" applyFont="1" applyFill="1" applyBorder="1" applyAlignment="1">
      <alignment horizontal="center" vertical="center" wrapText="1"/>
    </xf>
    <xf numFmtId="0" fontId="23" fillId="15" borderId="14" xfId="0" applyFont="1" applyFill="1" applyBorder="1" applyAlignment="1">
      <alignment horizontal="center" vertical="center" wrapText="1"/>
    </xf>
    <xf numFmtId="0" fontId="23" fillId="15" borderId="23" xfId="0" applyFont="1" applyFill="1" applyBorder="1" applyAlignment="1">
      <alignment horizontal="center" vertical="center" wrapText="1"/>
    </xf>
    <xf numFmtId="0" fontId="33" fillId="11" borderId="17" xfId="0" applyFont="1" applyFill="1" applyBorder="1" applyAlignment="1">
      <alignment horizontal="center" vertical="center" wrapText="1"/>
    </xf>
    <xf numFmtId="0" fontId="33" fillId="11" borderId="19" xfId="0" applyFont="1" applyFill="1" applyBorder="1" applyAlignment="1">
      <alignment horizontal="center" vertical="center" wrapText="1"/>
    </xf>
    <xf numFmtId="0" fontId="23" fillId="17" borderId="17" xfId="0" applyFont="1" applyFill="1" applyBorder="1" applyAlignment="1">
      <alignment horizontal="center" vertical="center" wrapText="1"/>
    </xf>
    <xf numFmtId="0" fontId="23" fillId="17" borderId="20" xfId="0" applyFont="1" applyFill="1" applyBorder="1" applyAlignment="1">
      <alignment horizontal="center" vertical="center" wrapText="1"/>
    </xf>
    <xf numFmtId="0" fontId="31" fillId="15" borderId="14" xfId="0" applyFont="1" applyFill="1" applyBorder="1" applyAlignment="1">
      <alignment horizontal="center" vertical="center" wrapText="1"/>
    </xf>
    <xf numFmtId="0" fontId="31" fillId="15" borderId="23" xfId="0" applyFont="1" applyFill="1" applyBorder="1" applyAlignment="1">
      <alignment horizontal="center" vertical="center" wrapText="1"/>
    </xf>
    <xf numFmtId="0" fontId="23" fillId="15" borderId="17" xfId="0" applyFont="1" applyFill="1" applyBorder="1" applyAlignment="1">
      <alignment horizontal="center" vertical="center" wrapText="1"/>
    </xf>
    <xf numFmtId="0" fontId="23" fillId="15" borderId="20" xfId="0" applyFont="1" applyFill="1" applyBorder="1" applyAlignment="1">
      <alignment horizontal="center" vertical="center" wrapText="1"/>
    </xf>
    <xf numFmtId="0" fontId="23" fillId="13" borderId="17" xfId="0" applyFont="1" applyFill="1" applyBorder="1" applyAlignment="1">
      <alignment horizontal="center" vertical="center" wrapText="1"/>
    </xf>
    <xf numFmtId="0" fontId="23" fillId="13" borderId="20" xfId="0" applyFont="1" applyFill="1" applyBorder="1" applyAlignment="1">
      <alignment horizontal="center" vertical="center" wrapText="1"/>
    </xf>
    <xf numFmtId="0" fontId="23" fillId="17" borderId="14" xfId="0" applyFont="1" applyFill="1" applyBorder="1" applyAlignment="1">
      <alignment horizontal="center" vertical="center" wrapText="1"/>
    </xf>
    <xf numFmtId="0" fontId="23" fillId="17" borderId="23" xfId="0" applyFont="1" applyFill="1" applyBorder="1" applyAlignment="1">
      <alignment horizontal="center" vertical="center" wrapText="1"/>
    </xf>
    <xf numFmtId="0" fontId="31" fillId="15" borderId="16" xfId="0" applyFont="1" applyFill="1" applyBorder="1" applyAlignment="1">
      <alignment horizontal="center" vertical="center" wrapText="1"/>
    </xf>
    <xf numFmtId="0" fontId="31" fillId="13" borderId="16" xfId="0" applyFont="1" applyFill="1" applyBorder="1" applyAlignment="1">
      <alignment horizontal="center" vertical="center" wrapText="1"/>
    </xf>
    <xf numFmtId="0" fontId="31" fillId="13" borderId="17" xfId="0" applyFont="1" applyFill="1" applyBorder="1" applyAlignment="1">
      <alignment horizontal="center" vertical="center" wrapText="1"/>
    </xf>
    <xf numFmtId="0" fontId="31" fillId="13" borderId="20" xfId="0" applyFont="1" applyFill="1" applyBorder="1" applyAlignment="1">
      <alignment horizontal="center" vertical="center" wrapText="1"/>
    </xf>
    <xf numFmtId="0" fontId="31" fillId="15" borderId="17" xfId="0" applyFont="1" applyFill="1" applyBorder="1" applyAlignment="1">
      <alignment horizontal="center" vertical="center" wrapText="1"/>
    </xf>
    <xf numFmtId="0" fontId="31" fillId="15" borderId="20" xfId="0" applyFont="1" applyFill="1" applyBorder="1" applyAlignment="1">
      <alignment horizontal="center" vertical="center" wrapText="1"/>
    </xf>
    <xf numFmtId="0" fontId="23" fillId="13" borderId="16" xfId="0" applyFont="1" applyFill="1" applyBorder="1" applyAlignment="1">
      <alignment horizontal="center" vertical="center" wrapText="1"/>
    </xf>
    <xf numFmtId="0" fontId="23" fillId="15" borderId="16" xfId="0" applyFont="1" applyFill="1" applyBorder="1" applyAlignment="1">
      <alignment horizontal="center" vertical="center" wrapText="1"/>
    </xf>
    <xf numFmtId="0" fontId="28" fillId="10" borderId="20" xfId="0" applyFont="1" applyFill="1" applyBorder="1" applyAlignment="1">
      <alignment horizontal="right" vertical="center" wrapText="1"/>
    </xf>
    <xf numFmtId="0" fontId="28" fillId="15" borderId="16" xfId="0" applyFont="1" applyFill="1" applyBorder="1" applyAlignment="1">
      <alignment horizontal="center" vertical="center" wrapText="1"/>
    </xf>
    <xf numFmtId="0" fontId="23" fillId="15" borderId="16" xfId="0" applyFont="1" applyFill="1" applyBorder="1" applyAlignment="1">
      <alignment horizontal="left" vertical="center" wrapText="1"/>
    </xf>
    <xf numFmtId="0" fontId="33" fillId="11" borderId="14" xfId="0" applyFont="1" applyFill="1" applyBorder="1" applyAlignment="1">
      <alignment horizontal="center" vertical="center" wrapText="1"/>
    </xf>
    <xf numFmtId="0" fontId="33" fillId="11" borderId="15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</cellXfs>
  <cellStyles count="24">
    <cellStyle name="Accent" xfId="4" xr:uid="{EDA0B411-385A-4354-A92F-7FC5E4252F05}"/>
    <cellStyle name="Accent 1" xfId="5" xr:uid="{FAAE0B99-478A-4BA5-91A0-94591FAAE721}"/>
    <cellStyle name="Accent 2" xfId="6" xr:uid="{726DB0EE-259A-4D82-BA45-B78507668F88}"/>
    <cellStyle name="Accent 3" xfId="7" xr:uid="{C35D767E-DC3C-4361-8791-E42415B8DBE1}"/>
    <cellStyle name="Bad" xfId="8" xr:uid="{4DF4598C-4287-4A83-8CD2-467FB42FF7F6}"/>
    <cellStyle name="Default" xfId="9" xr:uid="{9E8C2975-BC67-4391-A09C-6A58B1FE1E3B}"/>
    <cellStyle name="Error" xfId="10" xr:uid="{E2D5A2ED-9BD2-4FB7-BDD0-D75A3ACF6DB4}"/>
    <cellStyle name="Footnote" xfId="11" xr:uid="{094B96F0-D2F4-49C1-AAB5-FC2A1B50CAD0}"/>
    <cellStyle name="Good" xfId="12" xr:uid="{C222EFDD-FD26-47AB-A2EE-2B167B35751E}"/>
    <cellStyle name="Heading" xfId="13" xr:uid="{E2CC99EF-89BF-4E2B-AE3D-0D4AA09268E6}"/>
    <cellStyle name="Heading 1" xfId="14" xr:uid="{772798B8-3CD6-4DD2-B55C-CCFEAC30F167}"/>
    <cellStyle name="Heading 2" xfId="15" xr:uid="{C1B9A2C2-28C9-46BC-B2CC-1BA953A3CF34}"/>
    <cellStyle name="Hyperlink" xfId="16" xr:uid="{0525DE04-C903-44DF-ACC0-CB66F17B0718}"/>
    <cellStyle name="Moeda" xfId="1" builtinId="4"/>
    <cellStyle name="Neutral" xfId="17" xr:uid="{7B599440-A6DD-46D4-967F-86389D10975A}"/>
    <cellStyle name="Normal" xfId="0" builtinId="0"/>
    <cellStyle name="Normal 2" xfId="3" xr:uid="{827CF124-85CA-4860-8593-657A81A5AFE9}"/>
    <cellStyle name="Note" xfId="18" xr:uid="{9FFB4A1F-DBBA-4EC1-87FA-CA671C9FA069}"/>
    <cellStyle name="Porcentagem" xfId="2" builtinId="5"/>
    <cellStyle name="Result" xfId="19" xr:uid="{155CF511-9925-45CF-97E0-DD7F80B2F880}"/>
    <cellStyle name="Result2" xfId="20" xr:uid="{28423DA2-B771-47A0-91B2-0C54CCE2EA6F}"/>
    <cellStyle name="Status" xfId="21" xr:uid="{C8465DFB-2798-427B-AF83-4C98248064CE}"/>
    <cellStyle name="Text" xfId="22" xr:uid="{D612B66B-2AD3-4D35-AD3E-DD308DCB23DF}"/>
    <cellStyle name="Warning" xfId="23" xr:uid="{C4664E91-2EE0-45D1-B84A-CAD85BFAB2FF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7E0021"/>
      <rgbColor rgb="FF008000"/>
      <rgbColor rgb="FF000080"/>
      <rgbColor rgb="FF579D1C"/>
      <rgbColor rgb="FF800080"/>
      <rgbColor rgb="FF004586"/>
      <rgbColor rgb="FFB7B7B7"/>
      <rgbColor rgb="FF8B8B8B"/>
      <rgbColor rgb="FF6D9EEB"/>
      <rgbColor rgb="FF993366"/>
      <rgbColor rgb="FFFFFFCC"/>
      <rgbColor rgb="FFCFE2F3"/>
      <rgbColor rgb="FF660066"/>
      <rgbColor rgb="FFE06666"/>
      <rgbColor rgb="FF005A95"/>
      <rgbColor rgb="FFCCCCC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D9D9"/>
      <rgbColor rgb="FFFFFF99"/>
      <rgbColor rgb="FF83CAFF"/>
      <rgbColor rgb="FFFF99CC"/>
      <rgbColor rgb="FFCC99FF"/>
      <rgbColor rgb="FFFFD966"/>
      <rgbColor rgb="FF4285F4"/>
      <rgbColor rgb="FF33CCCC"/>
      <rgbColor rgb="FF99CC00"/>
      <rgbColor rgb="FFFFD320"/>
      <rgbColor rgb="FFFF9900"/>
      <rgbColor rgb="FFFF420E"/>
      <rgbColor rgb="FF666666"/>
      <rgbColor rgb="FF93C47D"/>
      <rgbColor rgb="FF073763"/>
      <rgbColor rgb="FF31AD64"/>
      <rgbColor rgb="FF003300"/>
      <rgbColor rgb="FF333300"/>
      <rgbColor rgb="FF993300"/>
      <rgbColor rgb="FF993366"/>
      <rgbColor rgb="FF1F497D"/>
      <rgbColor rgb="FF43434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7086A4"/>
      <color rgb="FF66FFFF"/>
      <color rgb="FF0066FF"/>
      <color rgb="FF0DAB82"/>
      <color rgb="FF0B8F6C"/>
      <color rgb="FF10CE9C"/>
      <color rgb="FFFFDC6D"/>
      <color rgb="FFE4D2F2"/>
      <color rgb="FFBDCDE9"/>
      <color rgb="FFBEF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9360</xdr:colOff>
      <xdr:row>0</xdr:row>
      <xdr:rowOff>0</xdr:rowOff>
    </xdr:from>
    <xdr:to>
      <xdr:col>4</xdr:col>
      <xdr:colOff>735840</xdr:colOff>
      <xdr:row>1</xdr:row>
      <xdr:rowOff>75600</xdr:rowOff>
    </xdr:to>
    <xdr:pic>
      <xdr:nvPicPr>
        <xdr:cNvPr id="2" name="image3.png">
          <a:extLst>
            <a:ext uri="{FF2B5EF4-FFF2-40B4-BE49-F238E27FC236}">
              <a16:creationId xmlns:a16="http://schemas.microsoft.com/office/drawing/2014/main" id="{3B0CB284-97BE-43DB-9998-42D062E8A86A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9360" y="0"/>
          <a:ext cx="4917480" cy="1532925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142920</xdr:colOff>
      <xdr:row>3</xdr:row>
      <xdr:rowOff>219240</xdr:rowOff>
    </xdr:from>
    <xdr:to>
      <xdr:col>2</xdr:col>
      <xdr:colOff>1743840</xdr:colOff>
      <xdr:row>8</xdr:row>
      <xdr:rowOff>114120</xdr:rowOff>
    </xdr:to>
    <xdr:pic>
      <xdr:nvPicPr>
        <xdr:cNvPr id="3" name="image1.jpg">
          <a:extLst>
            <a:ext uri="{FF2B5EF4-FFF2-40B4-BE49-F238E27FC236}">
              <a16:creationId xmlns:a16="http://schemas.microsoft.com/office/drawing/2014/main" id="{CFEB6EDB-DF16-497D-A351-5829FC4C0D61}"/>
            </a:ext>
            <a:ext uri="{147F2762-F138-4A5C-976F-8EAC2B608ADB}">
              <a16:predDERef xmlns:a16="http://schemas.microsoft.com/office/drawing/2014/main" pred="{3B0CB284-97BE-43DB-9998-42D062E8A86A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42920" y="2171865"/>
          <a:ext cx="2239095" cy="914055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8</xdr:col>
      <xdr:colOff>171720</xdr:colOff>
      <xdr:row>0</xdr:row>
      <xdr:rowOff>104760</xdr:rowOff>
    </xdr:from>
    <xdr:to>
      <xdr:col>9</xdr:col>
      <xdr:colOff>709560</xdr:colOff>
      <xdr:row>0</xdr:row>
      <xdr:rowOff>923040</xdr:rowOff>
    </xdr:to>
    <xdr:pic>
      <xdr:nvPicPr>
        <xdr:cNvPr id="4" name="image8.png">
          <a:extLst>
            <a:ext uri="{FF2B5EF4-FFF2-40B4-BE49-F238E27FC236}">
              <a16:creationId xmlns:a16="http://schemas.microsoft.com/office/drawing/2014/main" id="{D4CC58F6-48C8-4473-A07B-CA269B871ECC}"/>
            </a:ext>
            <a:ext uri="{147F2762-F138-4A5C-976F-8EAC2B608ADB}">
              <a16:predDERef xmlns:a16="http://schemas.microsoft.com/office/drawing/2014/main" pred="{CFEB6EDB-DF16-497D-A351-5829FC4C0D61}"/>
            </a:ext>
          </a:extLst>
        </xdr:cNvPr>
        <xdr:cNvPicPr/>
      </xdr:nvPicPr>
      <xdr:blipFill>
        <a:blip xmlns:r="http://schemas.openxmlformats.org/officeDocument/2006/relationships" r:embed="rId3"/>
        <a:stretch/>
      </xdr:blipFill>
      <xdr:spPr>
        <a:xfrm>
          <a:off x="10325370" y="104760"/>
          <a:ext cx="1109340" cy="81828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8</xdr:col>
      <xdr:colOff>371880</xdr:colOff>
      <xdr:row>0</xdr:row>
      <xdr:rowOff>981000</xdr:rowOff>
    </xdr:from>
    <xdr:to>
      <xdr:col>9</xdr:col>
      <xdr:colOff>500040</xdr:colOff>
      <xdr:row>1</xdr:row>
      <xdr:rowOff>75600</xdr:rowOff>
    </xdr:to>
    <xdr:pic>
      <xdr:nvPicPr>
        <xdr:cNvPr id="5" name="image2.jpg">
          <a:extLst>
            <a:ext uri="{FF2B5EF4-FFF2-40B4-BE49-F238E27FC236}">
              <a16:creationId xmlns:a16="http://schemas.microsoft.com/office/drawing/2014/main" id="{BCF03DEA-192D-4667-BB6F-CD3FB82143E8}"/>
            </a:ext>
            <a:ext uri="{147F2762-F138-4A5C-976F-8EAC2B608ADB}">
              <a16:predDERef xmlns:a16="http://schemas.microsoft.com/office/drawing/2014/main" pred="{D4CC58F6-48C8-4473-A07B-CA269B871ECC}"/>
            </a:ext>
          </a:extLst>
        </xdr:cNvPr>
        <xdr:cNvPicPr/>
      </xdr:nvPicPr>
      <xdr:blipFill>
        <a:blip xmlns:r="http://schemas.openxmlformats.org/officeDocument/2006/relationships" r:embed="rId4"/>
        <a:stretch/>
      </xdr:blipFill>
      <xdr:spPr>
        <a:xfrm>
          <a:off x="10525530" y="981000"/>
          <a:ext cx="699660" cy="551925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230671</xdr:colOff>
      <xdr:row>0</xdr:row>
      <xdr:rowOff>196022</xdr:rowOff>
    </xdr:from>
    <xdr:to>
      <xdr:col>1</xdr:col>
      <xdr:colOff>640936</xdr:colOff>
      <xdr:row>0</xdr:row>
      <xdr:rowOff>446847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1BB19D9B-C45C-4DF1-B134-B3525A28D9A7}"/>
            </a:ext>
            <a:ext uri="{147F2762-F138-4A5C-976F-8EAC2B608ADB}">
              <a16:predDERef xmlns:a16="http://schemas.microsoft.com/office/drawing/2014/main" pred="{E7B18066-217D-B129-71F9-C93B7C219B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0671" y="196022"/>
          <a:ext cx="772215" cy="250825"/>
        </a:xfrm>
        <a:prstGeom prst="rect">
          <a:avLst/>
        </a:prstGeom>
      </xdr:spPr>
    </xdr:pic>
    <xdr:clientData/>
  </xdr:twoCellAnchor>
  <xdr:oneCellAnchor>
    <xdr:from>
      <xdr:col>11</xdr:col>
      <xdr:colOff>488950</xdr:colOff>
      <xdr:row>0</xdr:row>
      <xdr:rowOff>127000</xdr:rowOff>
    </xdr:from>
    <xdr:ext cx="426352" cy="349243"/>
    <xdr:pic>
      <xdr:nvPicPr>
        <xdr:cNvPr id="4" name="Imagem 3">
          <a:extLst>
            <a:ext uri="{FF2B5EF4-FFF2-40B4-BE49-F238E27FC236}">
              <a16:creationId xmlns:a16="http://schemas.microsoft.com/office/drawing/2014/main" id="{78C26B52-6BE6-4D06-8711-0472B22936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32993" y="127000"/>
          <a:ext cx="426352" cy="349243"/>
        </a:xfrm>
        <a:prstGeom prst="rect">
          <a:avLst/>
        </a:prstGeom>
      </xdr:spPr>
    </xdr:pic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Everson Luis Campos dos Santos" id="{06F41CDB-2BD7-41D2-9140-19E62E695BD2}" userId="S::everson.santos@serpro.gov.br::1de0a0c1-c30e-4c07-bc29-008bb3c7865c" providerId="AD"/>
</personList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4" dT="2025-08-13T13:31:17.98" personId="{06F41CDB-2BD7-41D2-9140-19E62E695BD2}" id="{F2448EFD-ACA7-4D87-82C1-9CB6F81F1EA3}">
    <text xml:space="preserve">Período de Apuração: Maio de 2024 a Abril de 2025
Índice Apurado (ICTI): 6,54%
Período de Aplicação: a partir de 01/05/2025 a 30/04/2026 </text>
  </threadedComment>
  <threadedComment ref="F9" dT="2025-08-13T13:31:17.98" personId="{06F41CDB-2BD7-41D2-9140-19E62E695BD2}" id="{D6D7EC97-4F76-41FC-943C-57EDAC229907}">
    <text xml:space="preserve">Período de Apuração: Maio de 2024 a Abril de 2025
Índice Apurado (ICTI): 6,54%
Período de Aplicação: a partir de 01/05/2025 a 30/04/2026 </text>
  </threadedComment>
  <threadedComment ref="H10" dT="2024-04-09T13:46:49.25" personId="{06F41CDB-2BD7-41D2-9140-19E62E695BD2}" id="{5D4ED564-76CE-4A58-957F-C784C869299E}">
    <text>3 anos
2.400: Software
1.200: Painéis</text>
  </threadedComment>
  <threadedComment ref="F14" dT="2025-08-13T13:31:17.98" personId="{06F41CDB-2BD7-41D2-9140-19E62E695BD2}" id="{EA33AEAD-A436-41C4-AA03-FD18CC1DA18F}">
    <text xml:space="preserve">Período de Apuração: Maio de 2024 a Abril de 2025
Índice Apurado (ICTI): 6,54%
Período de Aplicação: a partir de 01/05/2025 a 30/04/2026 </text>
  </threadedComment>
  <threadedComment ref="F18" dT="2025-08-13T13:31:17.98" personId="{06F41CDB-2BD7-41D2-9140-19E62E695BD2}" id="{42D2A1A5-2175-44B1-9247-45EB8CEF23D9}">
    <text xml:space="preserve">Período de Apuração: Maio de 2024 a Abril de 2025
Índice Apurado (ICTI): 6,54%
Período de Aplicação: a partir de 01/05/2025 a 30/04/2026 </text>
  </threadedComment>
  <threadedComment ref="E28" dT="2024-06-17T18:18:10.15" personId="{06F41CDB-2BD7-41D2-9140-19E62E695BD2}" id="{593A15BA-4416-4815-AAEE-2C7F9EEDCEC5}">
    <text>Custo: R$ 25,39 (Por atendimento)</text>
  </threadedComment>
  <threadedComment ref="F31" dT="2025-08-13T13:31:17.98" personId="{06F41CDB-2BD7-41D2-9140-19E62E695BD2}" id="{1D56F764-28B4-4BEF-97BC-2EC080B32A55}">
    <text xml:space="preserve">Período de Apuração: Maio de 2024 a Abril de 2025
Índice Apurado (ICTI): 6,54%
Período de Aplicação: a partir de 01/05/2025 a 30/04/2026 </text>
  </threadedComment>
  <threadedComment ref="F206" dT="2025-08-13T13:31:17.98" personId="{06F41CDB-2BD7-41D2-9140-19E62E695BD2}" id="{B2F71F31-EBD2-44FF-BC3B-DF01051C9615}">
    <text xml:space="preserve">Período de Apuração: Maio de 2024 a Abril de 2025
Índice Apurado (ICTI): 6,54%
Período de Aplicação: a partir de 01/05/2025 a 30/04/2026 </text>
  </threadedComment>
  <threadedComment ref="F269" dT="2025-08-13T13:31:17.98" personId="{06F41CDB-2BD7-41D2-9140-19E62E695BD2}" id="{0E11DF1B-6CE1-4B25-BA87-22F0ECBB3801}">
    <text xml:space="preserve">Período de Apuração: Maio de 2024 a Abril de 2025
Índice Apurado (ICTI): 6,54%
Período de Aplicação: a partir de 01/05/2025 a 30/04/2026 </text>
  </threadedComment>
  <threadedComment ref="F274" dT="2025-08-13T13:31:17.98" personId="{06F41CDB-2BD7-41D2-9140-19E62E695BD2}" id="{47332887-F111-42BF-B0AA-5DF589B5D3A0}">
    <text xml:space="preserve">Período de Apuração: Maio de 2024 a Abril de 2025
Índice Apurado (ICTI): 6,54%
Período de Aplicação: a partir de 01/05/2025 a 30/04/2026 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4E14B8-C50D-46ED-BA85-823F5340FCFF}">
  <sheetPr>
    <pageSetUpPr fitToPage="1"/>
  </sheetPr>
  <dimension ref="A1:AA913"/>
  <sheetViews>
    <sheetView showGridLines="0" topLeftCell="A38" zoomScaleNormal="100" workbookViewId="0">
      <selection activeCell="E104" sqref="E104"/>
    </sheetView>
  </sheetViews>
  <sheetFormatPr defaultRowHeight="12.5"/>
  <cols>
    <col min="1" max="1" width="5" customWidth="1"/>
    <col min="2" max="2" width="4.54296875" customWidth="1"/>
    <col min="3" max="3" width="38.26953125" customWidth="1"/>
    <col min="4" max="4" width="15" customWidth="1"/>
    <col min="5" max="5" width="66.453125" customWidth="1"/>
    <col min="6" max="6" width="5.54296875" customWidth="1"/>
    <col min="7" max="8" width="8.7265625" customWidth="1"/>
    <col min="9" max="9" width="8.54296875" customWidth="1"/>
    <col min="10" max="10" width="11.26953125" customWidth="1"/>
    <col min="11" max="11" width="6" customWidth="1"/>
    <col min="12" max="12" width="16.54296875" customWidth="1"/>
    <col min="13" max="27" width="8.7265625" customWidth="1"/>
    <col min="28" max="1025" width="14.453125" customWidth="1"/>
  </cols>
  <sheetData>
    <row r="1" spans="1:27" ht="115" customHeight="1">
      <c r="A1" s="1" t="s">
        <v>44</v>
      </c>
      <c r="B1" s="1"/>
      <c r="C1" s="1"/>
      <c r="D1" s="1"/>
      <c r="E1" s="133"/>
      <c r="F1" s="133"/>
      <c r="G1" s="133"/>
      <c r="H1" s="133"/>
      <c r="I1" s="133"/>
      <c r="J1" s="13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23.5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23.5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20.5">
      <c r="A4" s="135" t="s">
        <v>1</v>
      </c>
      <c r="B4" s="135"/>
      <c r="C4" s="135"/>
      <c r="D4" s="135"/>
      <c r="E4" s="135"/>
      <c r="F4" s="135"/>
      <c r="G4" s="135"/>
      <c r="H4" s="135"/>
      <c r="I4" s="135"/>
      <c r="J4" s="135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5.5">
      <c r="A5" s="132" t="s">
        <v>45</v>
      </c>
      <c r="B5" s="132"/>
      <c r="C5" s="132"/>
      <c r="D5" s="132"/>
      <c r="E5" s="132"/>
      <c r="F5" s="132"/>
      <c r="G5" s="132"/>
      <c r="H5" s="132"/>
      <c r="I5" s="132"/>
      <c r="J5" s="13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5.5">
      <c r="A6" s="132" t="s">
        <v>2</v>
      </c>
      <c r="B6" s="132"/>
      <c r="C6" s="132"/>
      <c r="D6" s="47" t="s">
        <v>46</v>
      </c>
      <c r="E6" s="47"/>
      <c r="F6" s="47"/>
      <c r="G6" s="47"/>
      <c r="H6" s="47"/>
      <c r="I6" s="47"/>
      <c r="J6" s="47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15.5">
      <c r="A7" s="132" t="s">
        <v>4</v>
      </c>
      <c r="B7" s="132"/>
      <c r="C7" s="132"/>
      <c r="D7" s="47" t="s">
        <v>5</v>
      </c>
      <c r="E7" s="47"/>
      <c r="F7" s="47"/>
      <c r="G7" s="47"/>
      <c r="H7" s="47"/>
      <c r="I7" s="47"/>
      <c r="J7" s="47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5.5">
      <c r="A8" s="132" t="s">
        <v>7</v>
      </c>
      <c r="B8" s="132"/>
      <c r="C8" s="132"/>
      <c r="D8" s="47" t="s">
        <v>47</v>
      </c>
      <c r="E8" s="47"/>
      <c r="F8" s="47"/>
      <c r="G8" s="47"/>
      <c r="H8" s="47"/>
      <c r="I8" s="47"/>
      <c r="J8" s="47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15.5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5.5">
      <c r="A10" s="138" t="s">
        <v>9</v>
      </c>
      <c r="B10" s="138"/>
      <c r="C10" s="138"/>
      <c r="D10" s="138"/>
      <c r="E10" s="138"/>
      <c r="F10" s="138"/>
      <c r="G10" s="138"/>
      <c r="H10" s="138"/>
      <c r="I10" s="138"/>
      <c r="J10" s="138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18.5">
      <c r="A11" s="44" t="s">
        <v>10</v>
      </c>
      <c r="B11" s="31"/>
      <c r="C11" s="31" t="s">
        <v>11</v>
      </c>
      <c r="D11" s="31" t="s">
        <v>12</v>
      </c>
      <c r="E11" s="31" t="s">
        <v>13</v>
      </c>
      <c r="F11" s="31" t="s">
        <v>14</v>
      </c>
      <c r="G11" s="31" t="s">
        <v>48</v>
      </c>
      <c r="H11" s="45" t="s">
        <v>15</v>
      </c>
      <c r="I11" s="45" t="s">
        <v>16</v>
      </c>
      <c r="J11" s="46" t="s">
        <v>17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15.5">
      <c r="A12" s="41" t="s">
        <v>49</v>
      </c>
      <c r="B12" s="42"/>
      <c r="C12" s="42"/>
      <c r="D12" s="42"/>
      <c r="E12" s="42"/>
      <c r="F12" s="42"/>
      <c r="G12" s="42"/>
      <c r="H12" s="42"/>
      <c r="I12" s="42"/>
      <c r="J12" s="43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5.5">
      <c r="A13" s="136" t="s">
        <v>50</v>
      </c>
      <c r="B13" s="136"/>
      <c r="C13" s="136"/>
      <c r="D13" s="136"/>
      <c r="E13" s="136"/>
      <c r="F13" s="136"/>
      <c r="G13" s="136"/>
      <c r="H13" s="136"/>
      <c r="I13" s="136"/>
      <c r="J13" s="136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5.5">
      <c r="A14" s="14" t="s">
        <v>18</v>
      </c>
      <c r="B14" s="15"/>
      <c r="C14" s="15" t="s">
        <v>51</v>
      </c>
      <c r="D14" s="16" t="s">
        <v>19</v>
      </c>
      <c r="E14" s="17" t="s">
        <v>52</v>
      </c>
      <c r="F14" s="26"/>
      <c r="G14" s="19"/>
      <c r="H14" s="20">
        <v>44568</v>
      </c>
      <c r="I14" s="20">
        <v>44634</v>
      </c>
      <c r="J14" s="21"/>
      <c r="K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5.5">
      <c r="A15" s="14" t="s">
        <v>20</v>
      </c>
      <c r="B15" s="15"/>
      <c r="C15" s="15" t="s">
        <v>53</v>
      </c>
      <c r="D15" s="16" t="s">
        <v>19</v>
      </c>
      <c r="E15" s="17" t="s">
        <v>54</v>
      </c>
      <c r="F15" s="26"/>
      <c r="G15" s="19"/>
      <c r="H15" s="20">
        <v>44568</v>
      </c>
      <c r="I15" s="20">
        <v>44634</v>
      </c>
      <c r="J15" s="21"/>
      <c r="K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5.5">
      <c r="A16" s="14" t="s">
        <v>55</v>
      </c>
      <c r="B16" s="15"/>
      <c r="C16" s="15" t="s">
        <v>56</v>
      </c>
      <c r="D16" s="16" t="s">
        <v>19</v>
      </c>
      <c r="E16" s="17"/>
      <c r="F16" s="26"/>
      <c r="G16" s="22"/>
      <c r="H16" s="20">
        <v>44568</v>
      </c>
      <c r="I16" s="20">
        <v>44634</v>
      </c>
      <c r="J16" s="24"/>
      <c r="K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5.5">
      <c r="A17" s="14" t="s">
        <v>57</v>
      </c>
      <c r="B17" s="15"/>
      <c r="C17" s="15" t="s">
        <v>58</v>
      </c>
      <c r="D17" s="16" t="s">
        <v>19</v>
      </c>
      <c r="E17" s="17" t="s">
        <v>59</v>
      </c>
      <c r="F17" s="26"/>
      <c r="G17" s="19"/>
      <c r="H17" s="20"/>
      <c r="I17" s="20"/>
      <c r="J17" s="21"/>
      <c r="K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5.5">
      <c r="A18" s="14" t="s">
        <v>60</v>
      </c>
      <c r="B18" s="15"/>
      <c r="C18" s="15"/>
      <c r="D18" s="16"/>
      <c r="E18" s="17"/>
      <c r="F18" s="26"/>
      <c r="G18" s="19"/>
      <c r="H18" s="20"/>
      <c r="I18" s="20"/>
      <c r="J18" s="21"/>
      <c r="K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5.5">
      <c r="A19" s="136" t="s">
        <v>61</v>
      </c>
      <c r="B19" s="136"/>
      <c r="C19" s="136"/>
      <c r="D19" s="136"/>
      <c r="E19" s="136"/>
      <c r="F19" s="136"/>
      <c r="G19" s="136"/>
      <c r="H19" s="136"/>
      <c r="I19" s="136"/>
      <c r="J19" s="136"/>
      <c r="K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5.5">
      <c r="A20" s="14" t="s">
        <v>21</v>
      </c>
      <c r="B20" s="15"/>
      <c r="C20" s="15" t="s">
        <v>62</v>
      </c>
      <c r="D20" s="16" t="s">
        <v>19</v>
      </c>
      <c r="E20" s="17"/>
      <c r="F20" s="26"/>
      <c r="G20" s="19"/>
      <c r="H20" s="20">
        <v>44568</v>
      </c>
      <c r="I20" s="20">
        <v>44634</v>
      </c>
      <c r="J20" s="21"/>
      <c r="K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5.5">
      <c r="A21" s="14" t="s">
        <v>22</v>
      </c>
      <c r="B21" s="15"/>
      <c r="C21" s="15" t="s">
        <v>53</v>
      </c>
      <c r="D21" s="16" t="s">
        <v>19</v>
      </c>
      <c r="E21" s="17" t="s">
        <v>54</v>
      </c>
      <c r="F21" s="26"/>
      <c r="G21" s="22"/>
      <c r="H21" s="20">
        <v>44568</v>
      </c>
      <c r="I21" s="20">
        <v>44634</v>
      </c>
      <c r="J21" s="24"/>
      <c r="K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5.5">
      <c r="A22" s="14" t="s">
        <v>63</v>
      </c>
      <c r="B22" s="15"/>
      <c r="C22" s="38" t="s">
        <v>64</v>
      </c>
      <c r="D22" s="16" t="s">
        <v>19</v>
      </c>
      <c r="E22" s="39"/>
      <c r="F22" s="26"/>
      <c r="G22" s="22"/>
      <c r="H22" s="20">
        <v>44568</v>
      </c>
      <c r="I22" s="20">
        <v>44634</v>
      </c>
      <c r="J22" s="24"/>
      <c r="K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5.5">
      <c r="A23" s="14"/>
      <c r="B23" s="15"/>
      <c r="C23" s="38"/>
      <c r="D23" s="16" t="s">
        <v>19</v>
      </c>
      <c r="E23" s="39"/>
      <c r="F23" s="26"/>
      <c r="G23" s="22"/>
      <c r="H23" s="23"/>
      <c r="I23" s="23"/>
      <c r="J23" s="24"/>
      <c r="K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5.5">
      <c r="A24" s="136" t="s">
        <v>65</v>
      </c>
      <c r="B24" s="136"/>
      <c r="C24" s="136"/>
      <c r="D24" s="136"/>
      <c r="E24" s="136"/>
      <c r="F24" s="136"/>
      <c r="G24" s="136"/>
      <c r="H24" s="136"/>
      <c r="I24" s="136"/>
      <c r="J24" s="136"/>
      <c r="K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5.5">
      <c r="A25" s="14" t="s">
        <v>23</v>
      </c>
      <c r="B25" s="15"/>
      <c r="C25" s="15" t="s">
        <v>53</v>
      </c>
      <c r="D25" s="16" t="s">
        <v>19</v>
      </c>
      <c r="E25" s="17" t="s">
        <v>54</v>
      </c>
      <c r="F25" s="26"/>
      <c r="G25" s="19"/>
      <c r="H25" s="20">
        <v>44568</v>
      </c>
      <c r="I25" s="20">
        <v>44634</v>
      </c>
      <c r="J25" s="21"/>
      <c r="K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5.5">
      <c r="A26" s="14" t="s">
        <v>24</v>
      </c>
      <c r="B26" s="15"/>
      <c r="D26" s="16" t="s">
        <v>19</v>
      </c>
      <c r="E26" s="39"/>
      <c r="F26" s="26"/>
      <c r="G26" s="22"/>
      <c r="H26" s="20"/>
      <c r="I26" s="20"/>
      <c r="J26" s="24"/>
      <c r="K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5.5">
      <c r="A27" s="14"/>
      <c r="B27" s="15"/>
      <c r="C27" s="38"/>
      <c r="D27" s="16" t="s">
        <v>19</v>
      </c>
      <c r="E27" s="39"/>
      <c r="F27" s="26"/>
      <c r="G27" s="22"/>
      <c r="H27" s="20"/>
      <c r="I27" s="20"/>
      <c r="J27" s="24"/>
      <c r="K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5.5">
      <c r="A28" s="136" t="s">
        <v>66</v>
      </c>
      <c r="B28" s="136"/>
      <c r="C28" s="136"/>
      <c r="D28" s="136"/>
      <c r="E28" s="136"/>
      <c r="F28" s="136"/>
      <c r="G28" s="136"/>
      <c r="H28" s="136"/>
      <c r="I28" s="136"/>
      <c r="J28" s="136"/>
      <c r="K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5.5">
      <c r="A29" s="14" t="s">
        <v>67</v>
      </c>
      <c r="B29" s="15"/>
      <c r="C29" s="38" t="s">
        <v>68</v>
      </c>
      <c r="D29" s="16" t="s">
        <v>19</v>
      </c>
      <c r="E29" s="17" t="s">
        <v>69</v>
      </c>
      <c r="F29" s="26"/>
      <c r="G29" s="19"/>
      <c r="H29" s="20">
        <v>44568</v>
      </c>
      <c r="I29" s="20">
        <v>44634</v>
      </c>
      <c r="J29" s="21"/>
      <c r="K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5.5">
      <c r="A30" s="14" t="s">
        <v>70</v>
      </c>
      <c r="B30" s="15"/>
      <c r="C30" s="38"/>
      <c r="D30" s="16" t="s">
        <v>19</v>
      </c>
      <c r="E30" s="39"/>
      <c r="F30" s="26"/>
      <c r="G30" s="22"/>
      <c r="H30" s="23"/>
      <c r="I30" s="23"/>
      <c r="J30" s="24"/>
      <c r="K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5.5">
      <c r="A31" s="14"/>
      <c r="B31" s="15"/>
      <c r="C31" s="38"/>
      <c r="D31" s="16" t="s">
        <v>19</v>
      </c>
      <c r="E31" s="39"/>
      <c r="F31" s="26"/>
      <c r="G31" s="22"/>
      <c r="H31" s="23"/>
      <c r="I31" s="23"/>
      <c r="J31" s="24"/>
      <c r="K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5.5">
      <c r="A32" s="136" t="s">
        <v>71</v>
      </c>
      <c r="B32" s="136"/>
      <c r="C32" s="136"/>
      <c r="D32" s="136"/>
      <c r="E32" s="136"/>
      <c r="F32" s="136"/>
      <c r="G32" s="136"/>
      <c r="H32" s="136"/>
      <c r="I32" s="136"/>
      <c r="J32" s="136"/>
      <c r="K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5.5">
      <c r="A33" s="14" t="s">
        <v>72</v>
      </c>
      <c r="B33" s="15"/>
      <c r="C33" s="15" t="s">
        <v>73</v>
      </c>
      <c r="D33" s="16" t="s">
        <v>19</v>
      </c>
      <c r="E33" s="17"/>
      <c r="F33" s="26"/>
      <c r="G33" s="19"/>
      <c r="H33" s="20">
        <v>44568</v>
      </c>
      <c r="I33" s="20">
        <v>44634</v>
      </c>
      <c r="J33" s="21"/>
      <c r="K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20">
      <c r="A34" s="14" t="s">
        <v>74</v>
      </c>
      <c r="B34" s="15"/>
      <c r="C34" s="38" t="s">
        <v>75</v>
      </c>
      <c r="D34" s="16" t="s">
        <v>19</v>
      </c>
      <c r="E34" s="39"/>
      <c r="F34" s="26"/>
      <c r="G34" s="22"/>
      <c r="H34" s="20">
        <v>44568</v>
      </c>
      <c r="I34" s="20">
        <v>44634</v>
      </c>
      <c r="J34" s="24"/>
      <c r="K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20">
      <c r="A35" s="14" t="s">
        <v>76</v>
      </c>
      <c r="B35" s="15"/>
      <c r="C35" s="38" t="s">
        <v>77</v>
      </c>
      <c r="D35" s="16" t="s">
        <v>19</v>
      </c>
      <c r="E35" s="39"/>
      <c r="F35" s="26"/>
      <c r="G35" s="22"/>
      <c r="H35" s="20">
        <v>44568</v>
      </c>
      <c r="I35" s="20">
        <v>44634</v>
      </c>
      <c r="J35" s="24"/>
      <c r="K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5.5">
      <c r="A36" s="14" t="s">
        <v>78</v>
      </c>
      <c r="B36" s="15"/>
      <c r="C36" s="38" t="s">
        <v>53</v>
      </c>
      <c r="D36" s="16" t="s">
        <v>19</v>
      </c>
      <c r="E36" s="17" t="s">
        <v>54</v>
      </c>
      <c r="F36" s="26"/>
      <c r="G36" s="22"/>
      <c r="H36" s="20">
        <v>44568</v>
      </c>
      <c r="I36" s="20">
        <v>44641</v>
      </c>
      <c r="J36" s="24"/>
      <c r="K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5.5">
      <c r="A37" s="14"/>
      <c r="B37" s="15"/>
      <c r="C37" s="38"/>
      <c r="D37" s="16"/>
      <c r="E37" s="39"/>
      <c r="F37" s="26"/>
      <c r="G37" s="22"/>
      <c r="H37" s="29"/>
      <c r="I37" s="29"/>
      <c r="J37" s="24"/>
      <c r="K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s="40" customFormat="1">
      <c r="A38" s="41" t="s">
        <v>79</v>
      </c>
      <c r="B38" s="42"/>
      <c r="C38" s="42"/>
      <c r="D38" s="42"/>
      <c r="E38" s="42"/>
      <c r="F38" s="42"/>
      <c r="G38" s="42"/>
      <c r="H38" s="42"/>
      <c r="I38" s="42"/>
      <c r="J38" s="4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s="40" customFormat="1">
      <c r="A39" s="136" t="s">
        <v>80</v>
      </c>
      <c r="B39" s="136"/>
      <c r="C39" s="136"/>
      <c r="D39" s="136"/>
      <c r="E39" s="136"/>
      <c r="F39" s="136"/>
      <c r="G39" s="136"/>
      <c r="H39" s="136"/>
      <c r="I39" s="136"/>
      <c r="J39" s="136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15.5">
      <c r="A40" s="14" t="s">
        <v>25</v>
      </c>
      <c r="B40" s="15"/>
      <c r="C40" s="15" t="s">
        <v>81</v>
      </c>
      <c r="D40" s="16" t="s">
        <v>19</v>
      </c>
      <c r="E40" s="17"/>
      <c r="F40" s="18"/>
      <c r="G40" s="19">
        <v>1</v>
      </c>
      <c r="H40" s="20">
        <v>44568</v>
      </c>
      <c r="I40" s="20">
        <v>44572</v>
      </c>
      <c r="J40" s="21"/>
      <c r="K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5.5">
      <c r="A41" s="14" t="s">
        <v>26</v>
      </c>
      <c r="B41" s="15"/>
      <c r="C41" s="15" t="s">
        <v>82</v>
      </c>
      <c r="D41" s="16" t="s">
        <v>19</v>
      </c>
      <c r="E41" s="17"/>
      <c r="F41" s="18"/>
      <c r="G41" s="19">
        <v>1</v>
      </c>
      <c r="H41" s="20">
        <v>44573</v>
      </c>
      <c r="I41" s="20">
        <v>44574</v>
      </c>
      <c r="J41" s="21"/>
      <c r="K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5.5">
      <c r="A42" s="14" t="s">
        <v>27</v>
      </c>
      <c r="B42" s="15"/>
      <c r="C42" s="15" t="s">
        <v>83</v>
      </c>
      <c r="D42" s="16" t="s">
        <v>19</v>
      </c>
      <c r="E42" s="17"/>
      <c r="F42" s="18"/>
      <c r="G42" s="22">
        <v>1</v>
      </c>
      <c r="H42" s="23">
        <v>44575</v>
      </c>
      <c r="I42" s="23">
        <v>44581</v>
      </c>
      <c r="J42" s="24"/>
      <c r="K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5.5">
      <c r="A43" s="14" t="s">
        <v>28</v>
      </c>
      <c r="B43" s="15"/>
      <c r="C43" s="15" t="s">
        <v>84</v>
      </c>
      <c r="D43" s="16" t="s">
        <v>19</v>
      </c>
      <c r="E43" s="17"/>
      <c r="F43" s="18"/>
      <c r="G43" s="22">
        <v>1</v>
      </c>
      <c r="H43" s="23">
        <v>44575</v>
      </c>
      <c r="I43" s="23">
        <v>44581</v>
      </c>
      <c r="J43" s="24"/>
      <c r="K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5.5">
      <c r="A44" s="14" t="s">
        <v>29</v>
      </c>
      <c r="B44" s="15"/>
      <c r="C44" s="15" t="s">
        <v>85</v>
      </c>
      <c r="D44" s="16" t="s">
        <v>19</v>
      </c>
      <c r="E44" s="17"/>
      <c r="F44" s="18"/>
      <c r="G44" s="19">
        <v>1</v>
      </c>
      <c r="H44" s="20">
        <v>44582</v>
      </c>
      <c r="I44" s="20">
        <v>44603</v>
      </c>
      <c r="J44" s="21"/>
      <c r="K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5.5">
      <c r="A45" s="14" t="s">
        <v>30</v>
      </c>
      <c r="B45" s="15"/>
      <c r="C45" s="15" t="s">
        <v>86</v>
      </c>
      <c r="D45" s="16" t="s">
        <v>19</v>
      </c>
      <c r="E45" s="17"/>
      <c r="F45" s="26"/>
      <c r="G45" s="19"/>
      <c r="H45" s="20">
        <v>44606</v>
      </c>
      <c r="I45" s="20">
        <v>44610</v>
      </c>
      <c r="J45" s="21"/>
      <c r="K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5.5">
      <c r="A46" s="14" t="s">
        <v>31</v>
      </c>
      <c r="B46" s="15"/>
      <c r="C46" s="15" t="s">
        <v>87</v>
      </c>
      <c r="D46" s="16" t="s">
        <v>19</v>
      </c>
      <c r="E46" s="27" t="s">
        <v>88</v>
      </c>
      <c r="F46" s="26"/>
      <c r="G46" s="19"/>
      <c r="H46" s="20">
        <v>44606</v>
      </c>
      <c r="I46" s="20">
        <v>44610</v>
      </c>
      <c r="J46" s="21"/>
      <c r="K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5.5">
      <c r="A47" s="14" t="s">
        <v>32</v>
      </c>
      <c r="B47" s="15"/>
      <c r="C47" s="15" t="s">
        <v>89</v>
      </c>
      <c r="D47" s="16" t="s">
        <v>19</v>
      </c>
      <c r="E47" s="27" t="s">
        <v>88</v>
      </c>
      <c r="F47" s="26"/>
      <c r="G47" s="19"/>
      <c r="H47" s="20">
        <v>44606</v>
      </c>
      <c r="I47" s="20">
        <v>44610</v>
      </c>
      <c r="J47" s="21"/>
      <c r="K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5.5">
      <c r="A48" s="14" t="s">
        <v>33</v>
      </c>
      <c r="B48" s="15"/>
      <c r="C48" s="15"/>
      <c r="D48" s="16"/>
      <c r="E48" s="17"/>
      <c r="F48" s="26"/>
      <c r="G48" s="19"/>
      <c r="H48" s="20"/>
      <c r="I48" s="20"/>
      <c r="J48" s="21"/>
      <c r="K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5.5">
      <c r="A49" s="14"/>
      <c r="B49" s="15"/>
      <c r="C49" s="15"/>
      <c r="D49" s="16"/>
      <c r="E49" s="17"/>
      <c r="F49" s="26"/>
      <c r="G49" s="19"/>
      <c r="H49" s="20"/>
      <c r="I49" s="20"/>
      <c r="J49" s="21"/>
      <c r="K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5.5">
      <c r="A50" s="136" t="s">
        <v>90</v>
      </c>
      <c r="B50" s="136"/>
      <c r="C50" s="136"/>
      <c r="D50" s="136"/>
      <c r="E50" s="136"/>
      <c r="F50" s="136"/>
      <c r="G50" s="136"/>
      <c r="H50" s="136"/>
      <c r="I50" s="136"/>
      <c r="J50" s="136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5.5">
      <c r="A51" s="14" t="s">
        <v>34</v>
      </c>
      <c r="B51" s="15"/>
      <c r="C51" s="15" t="s">
        <v>91</v>
      </c>
      <c r="D51" s="16" t="s">
        <v>19</v>
      </c>
      <c r="E51" s="17" t="s">
        <v>92</v>
      </c>
      <c r="F51" s="26"/>
      <c r="G51" s="19"/>
      <c r="H51" s="20">
        <v>44568</v>
      </c>
      <c r="I51" s="20">
        <v>44641</v>
      </c>
      <c r="J51" s="21"/>
      <c r="K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5.5">
      <c r="A52" s="14" t="s">
        <v>35</v>
      </c>
      <c r="B52" s="15"/>
      <c r="C52" s="15" t="s">
        <v>93</v>
      </c>
      <c r="D52" s="16" t="s">
        <v>19</v>
      </c>
      <c r="E52" s="17" t="s">
        <v>94</v>
      </c>
      <c r="F52" s="26"/>
      <c r="G52" s="19"/>
      <c r="H52" s="20">
        <v>44568</v>
      </c>
      <c r="I52" s="20">
        <v>44641</v>
      </c>
      <c r="J52" s="21"/>
      <c r="K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5.5">
      <c r="A53" s="14" t="s">
        <v>36</v>
      </c>
      <c r="B53" s="15"/>
      <c r="C53" s="15"/>
      <c r="D53" s="16" t="s">
        <v>19</v>
      </c>
      <c r="E53" s="17"/>
      <c r="F53" s="26"/>
      <c r="G53" s="22"/>
      <c r="H53" s="29"/>
      <c r="I53" s="29"/>
      <c r="J53" s="24"/>
      <c r="K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5.5">
      <c r="A54" s="14" t="s">
        <v>37</v>
      </c>
      <c r="B54" s="15"/>
      <c r="C54" s="15"/>
      <c r="D54" s="16"/>
      <c r="E54" s="17"/>
      <c r="F54" s="26"/>
      <c r="G54" s="19"/>
      <c r="H54" s="16"/>
      <c r="I54" s="16"/>
      <c r="J54" s="21"/>
      <c r="K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5.5">
      <c r="A55" s="136" t="s">
        <v>95</v>
      </c>
      <c r="B55" s="136"/>
      <c r="C55" s="136"/>
      <c r="D55" s="136"/>
      <c r="E55" s="136"/>
      <c r="F55" s="136"/>
      <c r="G55" s="136"/>
      <c r="H55" s="136"/>
      <c r="I55" s="136"/>
      <c r="J55" s="136"/>
      <c r="K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5.5">
      <c r="A56" s="14" t="s">
        <v>38</v>
      </c>
      <c r="B56" s="15"/>
      <c r="C56" s="15"/>
      <c r="D56" s="16" t="s">
        <v>19</v>
      </c>
      <c r="E56" s="17"/>
      <c r="F56" s="26"/>
      <c r="G56" s="19"/>
      <c r="H56" s="20">
        <v>44568</v>
      </c>
      <c r="I56" s="20">
        <v>44641</v>
      </c>
      <c r="J56" s="21"/>
      <c r="K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5.5">
      <c r="A57" s="14" t="s">
        <v>39</v>
      </c>
      <c r="B57" s="15"/>
      <c r="C57" s="15"/>
      <c r="D57" s="16" t="s">
        <v>19</v>
      </c>
      <c r="E57" s="17"/>
      <c r="F57" s="26"/>
      <c r="G57" s="19"/>
      <c r="H57" s="28"/>
      <c r="I57" s="28"/>
      <c r="J57" s="21"/>
      <c r="K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5">
      <c r="A58" s="14" t="s">
        <v>40</v>
      </c>
      <c r="B58" s="15"/>
      <c r="C58" s="15"/>
      <c r="D58" s="16"/>
      <c r="E58" s="17"/>
      <c r="F58" s="26"/>
      <c r="G58" s="19"/>
      <c r="H58" s="16"/>
      <c r="I58" s="16"/>
      <c r="J58" s="21"/>
      <c r="K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5">
      <c r="A59" s="136" t="s">
        <v>96</v>
      </c>
      <c r="B59" s="136"/>
      <c r="C59" s="136"/>
      <c r="D59" s="136"/>
      <c r="E59" s="136"/>
      <c r="F59" s="136"/>
      <c r="G59" s="136"/>
      <c r="H59" s="136"/>
      <c r="I59" s="136"/>
      <c r="J59" s="136"/>
      <c r="K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5">
      <c r="A60" s="14" t="s">
        <v>97</v>
      </c>
      <c r="B60" s="15"/>
      <c r="C60" s="15" t="s">
        <v>98</v>
      </c>
      <c r="D60" s="16" t="s">
        <v>19</v>
      </c>
      <c r="E60" s="17"/>
      <c r="F60" s="26"/>
      <c r="G60" s="19"/>
      <c r="H60" s="20">
        <v>44568</v>
      </c>
      <c r="I60" s="20">
        <v>44641</v>
      </c>
      <c r="J60" s="21"/>
      <c r="K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5">
      <c r="A61" s="14" t="s">
        <v>99</v>
      </c>
      <c r="B61" s="15"/>
      <c r="C61" s="15"/>
      <c r="D61" s="16" t="s">
        <v>19</v>
      </c>
      <c r="E61" s="17"/>
      <c r="F61" s="26"/>
      <c r="G61" s="19"/>
      <c r="H61" s="28"/>
      <c r="I61" s="28"/>
      <c r="J61" s="21"/>
      <c r="K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5">
      <c r="A62" s="14"/>
      <c r="B62" s="15"/>
      <c r="C62" s="15"/>
      <c r="D62" s="16"/>
      <c r="E62" s="17"/>
      <c r="F62" s="26"/>
      <c r="G62" s="19"/>
      <c r="H62" s="16"/>
      <c r="I62" s="16"/>
      <c r="J62" s="21"/>
      <c r="K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5">
      <c r="A63" s="136" t="s">
        <v>100</v>
      </c>
      <c r="B63" s="136"/>
      <c r="C63" s="136"/>
      <c r="D63" s="136"/>
      <c r="E63" s="136"/>
      <c r="F63" s="136"/>
      <c r="G63" s="136"/>
      <c r="H63" s="136"/>
      <c r="I63" s="136"/>
      <c r="J63" s="136"/>
      <c r="K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5">
      <c r="A64" s="14" t="s">
        <v>97</v>
      </c>
      <c r="B64" s="15"/>
      <c r="C64" s="15" t="s">
        <v>101</v>
      </c>
      <c r="D64" s="16" t="s">
        <v>19</v>
      </c>
      <c r="E64" s="17"/>
      <c r="F64" s="26"/>
      <c r="G64" s="19"/>
      <c r="H64" s="20">
        <v>44568</v>
      </c>
      <c r="I64" s="20">
        <v>44641</v>
      </c>
      <c r="J64" s="21"/>
      <c r="K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5">
      <c r="A65" s="14" t="s">
        <v>99</v>
      </c>
      <c r="B65" s="15"/>
      <c r="C65" s="15"/>
      <c r="D65" s="16" t="s">
        <v>19</v>
      </c>
      <c r="E65" s="17"/>
      <c r="F65" s="26"/>
      <c r="G65" s="19"/>
      <c r="H65" s="28"/>
      <c r="I65" s="28"/>
      <c r="J65" s="21"/>
      <c r="K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5">
      <c r="A66" s="14" t="s">
        <v>102</v>
      </c>
      <c r="B66" s="15"/>
      <c r="C66" s="15"/>
      <c r="D66" s="16" t="s">
        <v>19</v>
      </c>
      <c r="E66" s="17"/>
      <c r="F66" s="26"/>
      <c r="G66" s="22"/>
      <c r="H66" s="29"/>
      <c r="I66" s="29"/>
      <c r="J66" s="24"/>
      <c r="K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5">
      <c r="A67" s="14" t="s">
        <v>103</v>
      </c>
      <c r="B67" s="15"/>
      <c r="C67" s="15"/>
      <c r="D67" s="16"/>
      <c r="E67" s="17"/>
      <c r="F67" s="26"/>
      <c r="G67" s="19"/>
      <c r="H67" s="16"/>
      <c r="I67" s="16"/>
      <c r="J67" s="21"/>
      <c r="K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5">
      <c r="A68" s="14"/>
      <c r="B68" s="15"/>
      <c r="C68" s="15" t="s">
        <v>104</v>
      </c>
      <c r="D68" s="16"/>
      <c r="E68" s="17"/>
      <c r="F68" s="26"/>
      <c r="G68" s="19"/>
      <c r="H68" s="16"/>
      <c r="I68" s="16"/>
      <c r="J68" s="21"/>
      <c r="K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5">
      <c r="A69" s="136" t="s">
        <v>105</v>
      </c>
      <c r="B69" s="136"/>
      <c r="C69" s="136"/>
      <c r="D69" s="136"/>
      <c r="E69" s="136"/>
      <c r="F69" s="136"/>
      <c r="G69" s="136"/>
      <c r="H69" s="136"/>
      <c r="I69" s="136"/>
      <c r="J69" s="136"/>
      <c r="K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5">
      <c r="A70" s="14" t="s">
        <v>97</v>
      </c>
      <c r="B70" s="15"/>
      <c r="C70" s="15" t="s">
        <v>106</v>
      </c>
      <c r="D70" s="16" t="s">
        <v>19</v>
      </c>
      <c r="E70" s="15" t="s">
        <v>107</v>
      </c>
      <c r="F70" s="26"/>
      <c r="G70" s="19"/>
      <c r="H70" s="20">
        <v>44568</v>
      </c>
      <c r="I70" s="20">
        <v>44641</v>
      </c>
      <c r="J70" s="21"/>
      <c r="K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5">
      <c r="A71" s="14" t="s">
        <v>99</v>
      </c>
      <c r="B71" s="15"/>
      <c r="C71" s="15"/>
      <c r="D71" s="16" t="s">
        <v>19</v>
      </c>
      <c r="E71" s="17"/>
      <c r="F71" s="26"/>
      <c r="G71" s="19"/>
      <c r="H71" s="28"/>
      <c r="I71" s="28"/>
      <c r="J71" s="21"/>
      <c r="K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5">
      <c r="A72" s="14"/>
      <c r="B72" s="15"/>
      <c r="C72" s="15" t="s">
        <v>104</v>
      </c>
      <c r="D72" s="16"/>
      <c r="E72" s="17"/>
      <c r="F72" s="26"/>
      <c r="G72" s="19"/>
      <c r="H72" s="16"/>
      <c r="I72" s="16"/>
      <c r="J72" s="21"/>
      <c r="K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5">
      <c r="A73" s="3"/>
      <c r="B73" s="4"/>
      <c r="C73" s="4"/>
      <c r="D73" s="5"/>
      <c r="E73" s="8"/>
      <c r="F73" s="6"/>
      <c r="G73" s="7"/>
      <c r="H73" s="81"/>
      <c r="I73" s="9"/>
      <c r="J73" s="5" t="s">
        <v>108</v>
      </c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5">
      <c r="A74" s="41" t="s">
        <v>109</v>
      </c>
      <c r="B74" s="42"/>
      <c r="C74" s="42"/>
      <c r="D74" s="42"/>
      <c r="E74" s="42"/>
      <c r="F74" s="42"/>
      <c r="G74" s="42"/>
      <c r="H74" s="42"/>
      <c r="I74" s="42"/>
      <c r="J74" s="43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5">
      <c r="A75" s="136" t="s">
        <v>110</v>
      </c>
      <c r="B75" s="136"/>
      <c r="C75" s="136"/>
      <c r="D75" s="136"/>
      <c r="E75" s="136"/>
      <c r="F75" s="136"/>
      <c r="G75" s="136"/>
      <c r="H75" s="136"/>
      <c r="I75" s="136"/>
      <c r="J75" s="136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5">
      <c r="A76" s="14" t="s">
        <v>111</v>
      </c>
      <c r="B76" s="15"/>
      <c r="C76" s="38" t="s">
        <v>112</v>
      </c>
      <c r="D76" s="16"/>
      <c r="E76" s="35"/>
      <c r="F76" s="25"/>
      <c r="G76" s="19">
        <f>100%-M76</f>
        <v>0.16000000000000003</v>
      </c>
      <c r="H76" s="20">
        <v>44896</v>
      </c>
      <c r="I76" s="20">
        <v>44641</v>
      </c>
      <c r="J76" s="28"/>
      <c r="K76" s="13">
        <v>25</v>
      </c>
      <c r="L76" s="13">
        <v>21</v>
      </c>
      <c r="M76" s="51">
        <f>(L76*1)/K76</f>
        <v>0.84</v>
      </c>
      <c r="N76" s="13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5">
      <c r="A77" s="139" t="s">
        <v>113</v>
      </c>
      <c r="B77" s="139"/>
      <c r="C77" s="139"/>
      <c r="D77" s="48" t="s">
        <v>3</v>
      </c>
      <c r="E77" s="49" t="s">
        <v>8</v>
      </c>
      <c r="F77" s="140" t="s">
        <v>114</v>
      </c>
      <c r="G77" s="140"/>
      <c r="H77" s="140"/>
      <c r="I77" s="141" t="s">
        <v>6</v>
      </c>
      <c r="J77" s="141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5">
      <c r="A78" s="142"/>
      <c r="B78" s="142"/>
      <c r="C78" s="142"/>
      <c r="D78" s="142"/>
      <c r="E78" s="142"/>
      <c r="F78" s="142"/>
      <c r="G78" s="142"/>
      <c r="H78" s="142"/>
      <c r="I78" s="142"/>
      <c r="J78" s="14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5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5">
      <c r="A80" s="138" t="s">
        <v>41</v>
      </c>
      <c r="B80" s="138"/>
      <c r="C80" s="138"/>
      <c r="D80" s="138"/>
      <c r="E80" s="138"/>
      <c r="F80" s="138"/>
      <c r="G80" s="138"/>
      <c r="H80" s="138"/>
      <c r="I80" s="138"/>
      <c r="J80" s="138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5">
      <c r="A81" s="30" t="s">
        <v>10</v>
      </c>
      <c r="B81" s="31"/>
      <c r="C81" s="143" t="s">
        <v>8</v>
      </c>
      <c r="D81" s="143"/>
      <c r="E81" s="31" t="s">
        <v>42</v>
      </c>
      <c r="F81" s="143" t="s">
        <v>12</v>
      </c>
      <c r="G81" s="143"/>
      <c r="H81" s="143"/>
      <c r="I81" s="31" t="s">
        <v>43</v>
      </c>
      <c r="J81" s="32" t="s">
        <v>14</v>
      </c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20">
      <c r="A82" s="33">
        <v>1</v>
      </c>
      <c r="B82" s="34"/>
      <c r="C82" s="144" t="s">
        <v>115</v>
      </c>
      <c r="D82" s="144"/>
      <c r="E82" s="35" t="s">
        <v>116</v>
      </c>
      <c r="F82" s="145" t="s">
        <v>117</v>
      </c>
      <c r="G82" s="145"/>
      <c r="H82" s="145"/>
      <c r="I82" s="52">
        <v>44620</v>
      </c>
      <c r="J82" s="16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20">
      <c r="A83" s="33">
        <v>2</v>
      </c>
      <c r="B83" s="34"/>
      <c r="C83" s="144" t="s">
        <v>118</v>
      </c>
      <c r="D83" s="144"/>
      <c r="E83" s="35" t="s">
        <v>119</v>
      </c>
      <c r="F83" s="145" t="s">
        <v>120</v>
      </c>
      <c r="G83" s="145"/>
      <c r="H83" s="145"/>
      <c r="I83" s="52">
        <v>44620</v>
      </c>
      <c r="J83" s="16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5">
      <c r="A84" s="33">
        <v>3</v>
      </c>
      <c r="B84" s="34"/>
      <c r="C84" s="144" t="s">
        <v>121</v>
      </c>
      <c r="D84" s="144"/>
      <c r="E84" s="35" t="s">
        <v>122</v>
      </c>
      <c r="F84" s="145" t="s">
        <v>120</v>
      </c>
      <c r="G84" s="145"/>
      <c r="H84" s="145"/>
      <c r="I84" s="52">
        <v>44620</v>
      </c>
      <c r="J84" s="16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5">
      <c r="A85" s="33">
        <v>4</v>
      </c>
      <c r="B85" s="34"/>
      <c r="C85" s="144" t="s">
        <v>123</v>
      </c>
      <c r="D85" s="144"/>
      <c r="E85" s="35"/>
      <c r="F85" s="145"/>
      <c r="G85" s="145"/>
      <c r="H85" s="145"/>
      <c r="I85" s="36"/>
      <c r="J85" s="16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5">
      <c r="A86" s="33">
        <v>5</v>
      </c>
      <c r="B86" s="34"/>
      <c r="C86" s="144"/>
      <c r="D86" s="144"/>
      <c r="E86" s="35"/>
      <c r="F86" s="145"/>
      <c r="G86" s="145"/>
      <c r="H86" s="145"/>
      <c r="I86" s="36"/>
      <c r="J86" s="16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5">
      <c r="A87" s="33">
        <v>6</v>
      </c>
      <c r="B87" s="34"/>
      <c r="C87" s="144"/>
      <c r="D87" s="144"/>
      <c r="E87" s="35"/>
      <c r="F87" s="145"/>
      <c r="G87" s="145"/>
      <c r="H87" s="145"/>
      <c r="I87" s="36"/>
      <c r="J87" s="16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5">
      <c r="A88" s="33"/>
      <c r="B88" s="34"/>
      <c r="C88" s="144"/>
      <c r="D88" s="144"/>
      <c r="E88" s="35"/>
      <c r="F88" s="145"/>
      <c r="G88" s="145"/>
      <c r="H88" s="145"/>
      <c r="I88" s="36"/>
      <c r="J88" s="16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5">
      <c r="A89" s="33"/>
      <c r="B89" s="34"/>
      <c r="C89" s="144"/>
      <c r="D89" s="144"/>
      <c r="E89" s="35"/>
      <c r="F89" s="145"/>
      <c r="G89" s="145"/>
      <c r="H89" s="145"/>
      <c r="I89" s="36"/>
      <c r="J89" s="16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5">
      <c r="A90" s="33"/>
      <c r="B90" s="34"/>
      <c r="C90" s="144"/>
      <c r="D90" s="144"/>
      <c r="E90" s="35"/>
      <c r="F90" s="145"/>
      <c r="G90" s="145"/>
      <c r="H90" s="145"/>
      <c r="I90" s="37"/>
      <c r="J90" s="16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5">
      <c r="A91" s="2"/>
      <c r="B91" s="2"/>
      <c r="C91" s="2"/>
      <c r="D91" s="2"/>
      <c r="E91" s="10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5">
      <c r="A92" s="2"/>
      <c r="B92" s="2"/>
      <c r="C92" s="2"/>
      <c r="D92" s="2"/>
      <c r="E92" s="10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9.5">
      <c r="A93" s="146" t="s">
        <v>124</v>
      </c>
      <c r="B93" s="146"/>
      <c r="C93" s="146"/>
      <c r="D93" s="146"/>
      <c r="E93" s="146"/>
      <c r="F93" s="146"/>
      <c r="G93" s="146"/>
      <c r="H93" s="146"/>
      <c r="I93" s="146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6.5">
      <c r="A94" s="1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6.5">
      <c r="A95" s="1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6.5">
      <c r="A96" s="12"/>
      <c r="B96" s="2"/>
      <c r="C96" s="2"/>
      <c r="D96" s="2"/>
      <c r="E96" s="53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6.5">
      <c r="A97" s="12"/>
      <c r="B97" s="2"/>
      <c r="C97" s="2"/>
      <c r="D97" s="2"/>
      <c r="E97" s="53" t="s">
        <v>125</v>
      </c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6.5">
      <c r="A98" s="12" t="s">
        <v>46</v>
      </c>
      <c r="B98" s="2"/>
      <c r="C98" s="2"/>
      <c r="D98" s="2"/>
      <c r="E98" s="53" t="s">
        <v>126</v>
      </c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6.5">
      <c r="A99" s="12" t="s">
        <v>127</v>
      </c>
      <c r="B99" s="2"/>
      <c r="C99" s="2"/>
      <c r="D99" s="2"/>
      <c r="E99" s="53" t="s">
        <v>128</v>
      </c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6.5">
      <c r="A100" s="12" t="s">
        <v>129</v>
      </c>
      <c r="B100" s="2"/>
      <c r="C100" s="2"/>
      <c r="D100" s="2"/>
      <c r="E100" s="54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6.5">
      <c r="A101" s="11" t="s">
        <v>130</v>
      </c>
      <c r="B101" s="2"/>
      <c r="C101" s="2"/>
      <c r="D101" s="2"/>
      <c r="E101" s="54" t="s">
        <v>131</v>
      </c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6.5">
      <c r="A102" s="11" t="s">
        <v>132</v>
      </c>
      <c r="B102" s="2"/>
      <c r="C102" s="2"/>
      <c r="D102" s="2"/>
      <c r="E102" s="54" t="s">
        <v>133</v>
      </c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6.5">
      <c r="A103" s="12"/>
      <c r="B103" s="2"/>
      <c r="C103" s="2"/>
      <c r="D103" s="2"/>
      <c r="E103" s="53" t="s">
        <v>134</v>
      </c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33">
      <c r="A104" s="12"/>
      <c r="B104" s="2"/>
      <c r="C104" s="2"/>
      <c r="D104" s="2"/>
      <c r="E104" s="54" t="s">
        <v>135</v>
      </c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6.5">
      <c r="B105" s="2"/>
      <c r="C105" s="2"/>
      <c r="D105" s="2"/>
      <c r="E105" s="54" t="s">
        <v>136</v>
      </c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6.5">
      <c r="B106" s="2"/>
      <c r="C106" s="2"/>
      <c r="D106" s="2"/>
      <c r="E106" s="55" t="s">
        <v>0</v>
      </c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6.5">
      <c r="B107" s="2"/>
      <c r="C107" s="2"/>
      <c r="D107" s="2"/>
      <c r="E107" s="56" t="s">
        <v>137</v>
      </c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5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5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5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5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5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5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5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5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6.5">
      <c r="A117" s="1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6.5">
      <c r="A118" s="1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6.5">
      <c r="A119" s="1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6.5">
      <c r="A120" s="1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6.5">
      <c r="A121" s="1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6.5">
      <c r="A122" s="1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</sheetData>
  <mergeCells count="47">
    <mergeCell ref="C89:D89"/>
    <mergeCell ref="F89:H89"/>
    <mergeCell ref="C90:D90"/>
    <mergeCell ref="F90:H90"/>
    <mergeCell ref="A93:I93"/>
    <mergeCell ref="C86:D86"/>
    <mergeCell ref="F86:H86"/>
    <mergeCell ref="C87:D87"/>
    <mergeCell ref="F87:H87"/>
    <mergeCell ref="C88:D88"/>
    <mergeCell ref="F88:H88"/>
    <mergeCell ref="C83:D83"/>
    <mergeCell ref="F83:H83"/>
    <mergeCell ref="C84:D84"/>
    <mergeCell ref="F84:H84"/>
    <mergeCell ref="C85:D85"/>
    <mergeCell ref="F85:H85"/>
    <mergeCell ref="A78:J78"/>
    <mergeCell ref="A80:J80"/>
    <mergeCell ref="C81:D81"/>
    <mergeCell ref="F81:H81"/>
    <mergeCell ref="C82:D82"/>
    <mergeCell ref="F82:H82"/>
    <mergeCell ref="A63:J63"/>
    <mergeCell ref="A69:J69"/>
    <mergeCell ref="A75:J75"/>
    <mergeCell ref="A77:C77"/>
    <mergeCell ref="F77:H77"/>
    <mergeCell ref="I77:J77"/>
    <mergeCell ref="A59:J59"/>
    <mergeCell ref="A8:C8"/>
    <mergeCell ref="A9:J9"/>
    <mergeCell ref="A10:J10"/>
    <mergeCell ref="A13:J13"/>
    <mergeCell ref="A19:J19"/>
    <mergeCell ref="A24:J24"/>
    <mergeCell ref="A28:J28"/>
    <mergeCell ref="A32:J32"/>
    <mergeCell ref="A39:J39"/>
    <mergeCell ref="A50:J50"/>
    <mergeCell ref="A55:J55"/>
    <mergeCell ref="A7:C7"/>
    <mergeCell ref="E1:J1"/>
    <mergeCell ref="A3:J3"/>
    <mergeCell ref="A4:J4"/>
    <mergeCell ref="A5:J5"/>
    <mergeCell ref="A6:C6"/>
  </mergeCells>
  <pageMargins left="0.196527777777778" right="0.196527777777778" top="0.15763888888888899" bottom="0.62986111111111098" header="0.51180555555555496" footer="0"/>
  <pageSetup paperSize="9" scale="50" firstPageNumber="0" fitToHeight="0" orientation="portrait" horizontalDpi="300" verticalDpi="300" r:id="rId1"/>
  <headerFooter>
    <oddFooter>&amp;Lwww.serpro.gov.br&amp;RPágina &amp;P de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F5CA2-2FED-4AB5-8494-5E4FAB9D6961}">
  <dimension ref="A1:M297"/>
  <sheetViews>
    <sheetView showGridLines="0" tabSelected="1" zoomScale="115" zoomScaleNormal="115" workbookViewId="0">
      <selection activeCell="J9" sqref="J9"/>
    </sheetView>
  </sheetViews>
  <sheetFormatPr defaultRowHeight="30" customHeight="1"/>
  <cols>
    <col min="1" max="1" width="5.1796875" bestFit="1" customWidth="1"/>
    <col min="2" max="2" width="37.54296875" customWidth="1"/>
    <col min="3" max="3" width="11.54296875" customWidth="1"/>
    <col min="4" max="4" width="11.453125" customWidth="1"/>
    <col min="5" max="6" width="12.453125" customWidth="1"/>
    <col min="7" max="7" width="12.26953125" style="93" customWidth="1"/>
    <col min="8" max="8" width="12.453125" style="103" customWidth="1"/>
    <col min="9" max="10" width="14.1796875" style="103" customWidth="1"/>
    <col min="11" max="12" width="15.453125" style="103" bestFit="1" customWidth="1"/>
    <col min="13" max="13" width="13.08984375" bestFit="1" customWidth="1"/>
  </cols>
  <sheetData>
    <row r="1" spans="1:13" ht="48.75" customHeight="1">
      <c r="A1" s="191" t="s">
        <v>439</v>
      </c>
      <c r="B1" s="191"/>
      <c r="C1" s="191"/>
      <c r="D1" s="191"/>
      <c r="E1" s="191"/>
      <c r="F1" s="191"/>
      <c r="G1" s="191"/>
      <c r="H1" s="191"/>
      <c r="I1" s="128" t="s">
        <v>447</v>
      </c>
      <c r="J1" s="129">
        <v>6.54E-2</v>
      </c>
      <c r="K1" s="112"/>
    </row>
    <row r="2" spans="1:13" ht="7" customHeight="1">
      <c r="A2" s="57"/>
      <c r="B2" s="57"/>
      <c r="C2" s="57"/>
      <c r="D2" s="57"/>
      <c r="E2" s="57"/>
      <c r="F2" s="57"/>
      <c r="G2" s="57"/>
      <c r="H2" s="57"/>
      <c r="I2" s="112"/>
      <c r="J2" s="126"/>
      <c r="K2" s="112"/>
    </row>
    <row r="3" spans="1:13" s="40" customFormat="1" ht="13" customHeight="1">
      <c r="A3" s="189" t="s">
        <v>138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</row>
    <row r="4" spans="1:13" s="40" customFormat="1" ht="21">
      <c r="A4" s="58" t="s">
        <v>10</v>
      </c>
      <c r="B4" s="58" t="s">
        <v>350</v>
      </c>
      <c r="C4" s="58" t="s">
        <v>139</v>
      </c>
      <c r="D4" s="58" t="s">
        <v>140</v>
      </c>
      <c r="E4" s="130" t="s">
        <v>431</v>
      </c>
      <c r="F4" s="58" t="s">
        <v>438</v>
      </c>
      <c r="G4" s="91" t="s">
        <v>141</v>
      </c>
      <c r="H4" s="131" t="s">
        <v>440</v>
      </c>
      <c r="I4" s="115" t="s">
        <v>441</v>
      </c>
      <c r="J4" s="131" t="s">
        <v>442</v>
      </c>
      <c r="K4" s="115" t="s">
        <v>443</v>
      </c>
      <c r="L4" s="116" t="s">
        <v>444</v>
      </c>
    </row>
    <row r="5" spans="1:13" s="40" customFormat="1" ht="12.5">
      <c r="A5" s="187">
        <v>1</v>
      </c>
      <c r="B5" s="188" t="s">
        <v>142</v>
      </c>
      <c r="C5" s="66" t="s">
        <v>143</v>
      </c>
      <c r="D5" s="71" t="s">
        <v>144</v>
      </c>
      <c r="E5" s="66">
        <v>91100.175700000007</v>
      </c>
      <c r="F5" s="66">
        <f>E5+(E5*$J$1)</f>
        <v>97058.127190780011</v>
      </c>
      <c r="G5" s="67">
        <v>12</v>
      </c>
      <c r="H5" s="99">
        <f>E5*G5</f>
        <v>1093202.1084</v>
      </c>
      <c r="I5" s="100">
        <f>F5*G5</f>
        <v>1164697.5262893601</v>
      </c>
      <c r="J5" s="100">
        <f>H5*3</f>
        <v>3279606.3251999998</v>
      </c>
      <c r="K5" s="100">
        <f>I5*3</f>
        <v>3494092.5788680804</v>
      </c>
      <c r="L5" s="100">
        <f>K5-J5</f>
        <v>214486.25366808055</v>
      </c>
    </row>
    <row r="6" spans="1:13" s="40" customFormat="1" ht="12.5">
      <c r="A6" s="187"/>
      <c r="B6" s="188"/>
      <c r="C6" s="66" t="s">
        <v>147</v>
      </c>
      <c r="D6" s="71" t="s">
        <v>144</v>
      </c>
      <c r="E6" s="66">
        <v>7591.6813000000002</v>
      </c>
      <c r="F6" s="66">
        <f>E6+(E6*$J$1)</f>
        <v>8088.1772570200001</v>
      </c>
      <c r="G6" s="67">
        <v>96</v>
      </c>
      <c r="H6" s="99">
        <f>E6*G6</f>
        <v>728801.40480000002</v>
      </c>
      <c r="I6" s="100">
        <f>F6*G6</f>
        <v>776465.01667391998</v>
      </c>
      <c r="J6" s="100">
        <f>H6*3</f>
        <v>2186404.2143999999</v>
      </c>
      <c r="K6" s="100">
        <f>I6*3</f>
        <v>2329395.0500217602</v>
      </c>
      <c r="L6" s="100">
        <f>K6-J6</f>
        <v>142990.83562176023</v>
      </c>
    </row>
    <row r="7" spans="1:13" s="61" customFormat="1" ht="14">
      <c r="A7" s="149" t="s">
        <v>148</v>
      </c>
      <c r="B7" s="150"/>
      <c r="C7" s="150"/>
      <c r="D7" s="150"/>
      <c r="E7" s="150"/>
      <c r="F7" s="150"/>
      <c r="G7" s="150"/>
      <c r="H7" s="186"/>
      <c r="I7" s="117">
        <f>SUM(I5:I6)</f>
        <v>1941162.5429632801</v>
      </c>
      <c r="J7" s="117">
        <f>SUM(J5:J6)</f>
        <v>5466010.5395999998</v>
      </c>
      <c r="K7" s="117">
        <f>SUM(K5:K6)</f>
        <v>5823487.6288898401</v>
      </c>
      <c r="L7" s="117">
        <f>SUM(L5:L6)</f>
        <v>357477.08928984078</v>
      </c>
    </row>
    <row r="8" spans="1:13" s="40" customFormat="1" ht="13" customHeight="1">
      <c r="A8" s="166" t="s">
        <v>149</v>
      </c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</row>
    <row r="9" spans="1:13" s="40" customFormat="1" ht="21">
      <c r="A9" s="58" t="s">
        <v>10</v>
      </c>
      <c r="B9" s="58" t="s">
        <v>350</v>
      </c>
      <c r="C9" s="162" t="s">
        <v>140</v>
      </c>
      <c r="D9" s="163"/>
      <c r="E9" s="125" t="s">
        <v>431</v>
      </c>
      <c r="F9" s="58" t="s">
        <v>438</v>
      </c>
      <c r="G9" s="91" t="s">
        <v>141</v>
      </c>
      <c r="H9" s="127" t="s">
        <v>440</v>
      </c>
      <c r="I9" s="115" t="s">
        <v>441</v>
      </c>
      <c r="J9" s="127" t="s">
        <v>442</v>
      </c>
      <c r="K9" s="115" t="s">
        <v>443</v>
      </c>
      <c r="L9" s="116" t="s">
        <v>444</v>
      </c>
    </row>
    <row r="10" spans="1:13" s="40" customFormat="1" ht="12.5">
      <c r="A10" s="82">
        <f>A5+1</f>
        <v>2</v>
      </c>
      <c r="B10" s="65" t="s">
        <v>150</v>
      </c>
      <c r="C10" s="172" t="s">
        <v>151</v>
      </c>
      <c r="D10" s="173"/>
      <c r="E10" s="66">
        <v>2171.96</v>
      </c>
      <c r="F10" s="66">
        <f>E10+(E10*$J$1)</f>
        <v>2314.0061839999998</v>
      </c>
      <c r="G10" s="67">
        <v>1320</v>
      </c>
      <c r="H10" s="99">
        <f>E10*G10</f>
        <v>2866987.2</v>
      </c>
      <c r="I10" s="100">
        <f>F10*G10</f>
        <v>3054488.1628799997</v>
      </c>
      <c r="J10" s="100">
        <f>H10*3</f>
        <v>8600961.6000000015</v>
      </c>
      <c r="K10" s="100">
        <f>I10*3</f>
        <v>9163464.4886399992</v>
      </c>
      <c r="L10" s="100">
        <f>K10-J10</f>
        <v>562502.88863999769</v>
      </c>
    </row>
    <row r="11" spans="1:13" s="40" customFormat="1" ht="12.5">
      <c r="A11" s="82">
        <v>3</v>
      </c>
      <c r="B11" s="78" t="s">
        <v>152</v>
      </c>
      <c r="C11" s="182" t="s">
        <v>153</v>
      </c>
      <c r="D11" s="183"/>
      <c r="E11" s="79">
        <v>507.77</v>
      </c>
      <c r="F11" s="66">
        <f>E11+(E11*$J$1)</f>
        <v>540.97815800000001</v>
      </c>
      <c r="G11" s="67">
        <v>1200</v>
      </c>
      <c r="H11" s="99">
        <f>E11*G11</f>
        <v>609324</v>
      </c>
      <c r="I11" s="100">
        <f>F11*G11</f>
        <v>649173.78960000002</v>
      </c>
      <c r="J11" s="100">
        <f>H11*3</f>
        <v>1827972</v>
      </c>
      <c r="K11" s="100">
        <f>I11*3</f>
        <v>1947521.3688000001</v>
      </c>
      <c r="L11" s="100">
        <f>K11-J11</f>
        <v>119549.36880000005</v>
      </c>
    </row>
    <row r="12" spans="1:13" s="40" customFormat="1" ht="12.5">
      <c r="A12" s="149" t="s">
        <v>154</v>
      </c>
      <c r="B12" s="150"/>
      <c r="C12" s="150"/>
      <c r="D12" s="150"/>
      <c r="E12" s="150"/>
      <c r="F12" s="150"/>
      <c r="G12" s="150"/>
      <c r="H12" s="186"/>
      <c r="I12" s="117">
        <f>SUM(I10:I11)</f>
        <v>3703661.9524799995</v>
      </c>
      <c r="J12" s="117">
        <f>SUM(J10:J11)</f>
        <v>10428933.600000001</v>
      </c>
      <c r="K12" s="117">
        <f>SUM(K10:K11)</f>
        <v>11110985.857439999</v>
      </c>
      <c r="L12" s="117">
        <f>SUM(L10:L11)</f>
        <v>682052.25743999775</v>
      </c>
      <c r="M12" s="89"/>
    </row>
    <row r="13" spans="1:13" s="40" customFormat="1" ht="13" customHeight="1">
      <c r="A13" s="166" t="s">
        <v>155</v>
      </c>
      <c r="B13" s="167"/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64"/>
    </row>
    <row r="14" spans="1:13" s="40" customFormat="1" ht="21">
      <c r="A14" s="58" t="s">
        <v>10</v>
      </c>
      <c r="B14" s="58" t="s">
        <v>350</v>
      </c>
      <c r="C14" s="162" t="s">
        <v>140</v>
      </c>
      <c r="D14" s="163"/>
      <c r="E14" s="125" t="s">
        <v>431</v>
      </c>
      <c r="F14" s="58" t="s">
        <v>438</v>
      </c>
      <c r="G14" s="91" t="s">
        <v>141</v>
      </c>
      <c r="H14" s="127" t="s">
        <v>440</v>
      </c>
      <c r="I14" s="115" t="s">
        <v>441</v>
      </c>
      <c r="J14" s="127" t="s">
        <v>442</v>
      </c>
      <c r="K14" s="115" t="s">
        <v>443</v>
      </c>
      <c r="L14" s="116" t="s">
        <v>444</v>
      </c>
    </row>
    <row r="15" spans="1:13" s="40" customFormat="1" ht="12.5">
      <c r="A15" s="82">
        <v>4</v>
      </c>
      <c r="B15" s="65" t="s">
        <v>156</v>
      </c>
      <c r="C15" s="172" t="s">
        <v>157</v>
      </c>
      <c r="D15" s="173"/>
      <c r="E15" s="77">
        <v>635.87</v>
      </c>
      <c r="F15" s="66">
        <f>E15+(E15*$J$1)</f>
        <v>677.45589800000005</v>
      </c>
      <c r="G15" s="67">
        <v>500</v>
      </c>
      <c r="H15" s="99">
        <f>E15*G15</f>
        <v>317935</v>
      </c>
      <c r="I15" s="100">
        <f>F15*G15</f>
        <v>338727.94900000002</v>
      </c>
      <c r="J15" s="100">
        <f>H15*3</f>
        <v>953805</v>
      </c>
      <c r="K15" s="100">
        <f>I15*3</f>
        <v>1016183.8470000001</v>
      </c>
      <c r="L15" s="100">
        <f>K15-J15</f>
        <v>62378.847000000067</v>
      </c>
    </row>
    <row r="16" spans="1:13" s="40" customFormat="1" ht="12.5">
      <c r="A16" s="149" t="s">
        <v>158</v>
      </c>
      <c r="B16" s="150"/>
      <c r="C16" s="150"/>
      <c r="D16" s="150"/>
      <c r="E16" s="150"/>
      <c r="F16" s="150"/>
      <c r="G16" s="150"/>
      <c r="H16" s="186"/>
      <c r="I16" s="117">
        <f>I15</f>
        <v>338727.94900000002</v>
      </c>
      <c r="J16" s="117">
        <f>J15</f>
        <v>953805</v>
      </c>
      <c r="K16" s="117">
        <f>K15</f>
        <v>1016183.8470000001</v>
      </c>
      <c r="L16" s="117">
        <f>L15</f>
        <v>62378.847000000067</v>
      </c>
    </row>
    <row r="17" spans="1:12" s="40" customFormat="1" ht="13" customHeight="1">
      <c r="A17" s="166" t="s">
        <v>159</v>
      </c>
      <c r="B17" s="167"/>
      <c r="C17" s="167"/>
      <c r="D17" s="167"/>
      <c r="E17" s="167"/>
      <c r="F17" s="167"/>
      <c r="G17" s="167"/>
      <c r="H17" s="167"/>
      <c r="I17" s="167"/>
      <c r="J17" s="167"/>
      <c r="K17" s="167"/>
      <c r="L17" s="167"/>
    </row>
    <row r="18" spans="1:12" s="40" customFormat="1" ht="21">
      <c r="A18" s="58" t="s">
        <v>10</v>
      </c>
      <c r="B18" s="58" t="s">
        <v>350</v>
      </c>
      <c r="C18" s="162" t="s">
        <v>140</v>
      </c>
      <c r="D18" s="163"/>
      <c r="E18" s="125" t="s">
        <v>431</v>
      </c>
      <c r="F18" s="58" t="s">
        <v>438</v>
      </c>
      <c r="G18" s="91" t="s">
        <v>141</v>
      </c>
      <c r="H18" s="127" t="s">
        <v>440</v>
      </c>
      <c r="I18" s="115" t="s">
        <v>441</v>
      </c>
      <c r="J18" s="127" t="s">
        <v>442</v>
      </c>
      <c r="K18" s="115" t="s">
        <v>443</v>
      </c>
      <c r="L18" s="116" t="s">
        <v>444</v>
      </c>
    </row>
    <row r="19" spans="1:12" s="40" customFormat="1" ht="12.5">
      <c r="A19" s="83">
        <f>A15+1</f>
        <v>5</v>
      </c>
      <c r="B19" s="75" t="s">
        <v>160</v>
      </c>
      <c r="C19" s="184" t="s">
        <v>161</v>
      </c>
      <c r="D19" s="184"/>
      <c r="E19" s="69">
        <v>18.29</v>
      </c>
      <c r="F19" s="69">
        <f t="shared" ref="F19:F28" si="0">E19+(E19*$J$1)</f>
        <v>19.486165999999997</v>
      </c>
      <c r="G19" s="92">
        <v>0</v>
      </c>
      <c r="H19" s="113">
        <f t="shared" ref="H19:H28" si="1">E19*G19</f>
        <v>0</v>
      </c>
      <c r="I19" s="113">
        <f t="shared" ref="I19:I28" si="2">F19*G19</f>
        <v>0</v>
      </c>
      <c r="J19" s="113">
        <f t="shared" ref="J19:J28" si="3">H19*3</f>
        <v>0</v>
      </c>
      <c r="K19" s="113">
        <f t="shared" ref="K19:K28" si="4">I19*3</f>
        <v>0</v>
      </c>
      <c r="L19" s="113">
        <f t="shared" ref="L19:L28" si="5">K19-J19</f>
        <v>0</v>
      </c>
    </row>
    <row r="20" spans="1:12" s="40" customFormat="1" ht="12.5">
      <c r="A20" s="84">
        <f>A19+1</f>
        <v>6</v>
      </c>
      <c r="B20" s="76" t="s">
        <v>162</v>
      </c>
      <c r="C20" s="185" t="s">
        <v>161</v>
      </c>
      <c r="D20" s="185"/>
      <c r="E20" s="72">
        <v>1.5</v>
      </c>
      <c r="F20" s="72">
        <f t="shared" si="0"/>
        <v>1.5981000000000001</v>
      </c>
      <c r="G20" s="67">
        <v>2400</v>
      </c>
      <c r="H20" s="99">
        <f t="shared" si="1"/>
        <v>3600</v>
      </c>
      <c r="I20" s="100">
        <f t="shared" si="2"/>
        <v>3835.44</v>
      </c>
      <c r="J20" s="100">
        <f t="shared" si="3"/>
        <v>10800</v>
      </c>
      <c r="K20" s="100">
        <f t="shared" si="4"/>
        <v>11506.32</v>
      </c>
      <c r="L20" s="100">
        <f t="shared" si="5"/>
        <v>706.31999999999971</v>
      </c>
    </row>
    <row r="21" spans="1:12" s="40" customFormat="1" ht="12.5">
      <c r="A21" s="83">
        <f t="shared" ref="A21:A28" si="6">A20+1</f>
        <v>7</v>
      </c>
      <c r="B21" s="75" t="s">
        <v>163</v>
      </c>
      <c r="C21" s="184" t="s">
        <v>161</v>
      </c>
      <c r="D21" s="184"/>
      <c r="E21" s="74">
        <v>27.34</v>
      </c>
      <c r="F21" s="74">
        <f t="shared" si="0"/>
        <v>29.128036000000002</v>
      </c>
      <c r="G21" s="92">
        <v>0</v>
      </c>
      <c r="H21" s="113">
        <f t="shared" si="1"/>
        <v>0</v>
      </c>
      <c r="I21" s="113">
        <f t="shared" si="2"/>
        <v>0</v>
      </c>
      <c r="J21" s="113">
        <f t="shared" si="3"/>
        <v>0</v>
      </c>
      <c r="K21" s="113">
        <f t="shared" si="4"/>
        <v>0</v>
      </c>
      <c r="L21" s="113">
        <f t="shared" si="5"/>
        <v>0</v>
      </c>
    </row>
    <row r="22" spans="1:12" s="40" customFormat="1" ht="12.5">
      <c r="A22" s="83">
        <f t="shared" si="6"/>
        <v>8</v>
      </c>
      <c r="B22" s="75" t="s">
        <v>164</v>
      </c>
      <c r="C22" s="184" t="s">
        <v>161</v>
      </c>
      <c r="D22" s="184"/>
      <c r="E22" s="74">
        <v>10.77</v>
      </c>
      <c r="F22" s="74">
        <f t="shared" si="0"/>
        <v>11.474357999999999</v>
      </c>
      <c r="G22" s="92">
        <v>0</v>
      </c>
      <c r="H22" s="113">
        <f t="shared" si="1"/>
        <v>0</v>
      </c>
      <c r="I22" s="113">
        <f t="shared" si="2"/>
        <v>0</v>
      </c>
      <c r="J22" s="113">
        <f t="shared" si="3"/>
        <v>0</v>
      </c>
      <c r="K22" s="113">
        <f t="shared" si="4"/>
        <v>0</v>
      </c>
      <c r="L22" s="113">
        <f t="shared" si="5"/>
        <v>0</v>
      </c>
    </row>
    <row r="23" spans="1:12" s="40" customFormat="1" ht="12.5">
      <c r="A23" s="83">
        <f t="shared" si="6"/>
        <v>9</v>
      </c>
      <c r="B23" s="75" t="s">
        <v>165</v>
      </c>
      <c r="C23" s="184" t="s">
        <v>161</v>
      </c>
      <c r="D23" s="184"/>
      <c r="E23" s="74">
        <v>2.06</v>
      </c>
      <c r="F23" s="74">
        <f t="shared" si="0"/>
        <v>2.1947239999999999</v>
      </c>
      <c r="G23" s="92">
        <v>0</v>
      </c>
      <c r="H23" s="113">
        <f t="shared" si="1"/>
        <v>0</v>
      </c>
      <c r="I23" s="113">
        <f t="shared" si="2"/>
        <v>0</v>
      </c>
      <c r="J23" s="113">
        <f t="shared" si="3"/>
        <v>0</v>
      </c>
      <c r="K23" s="113">
        <f t="shared" si="4"/>
        <v>0</v>
      </c>
      <c r="L23" s="113">
        <f t="shared" si="5"/>
        <v>0</v>
      </c>
    </row>
    <row r="24" spans="1:12" s="40" customFormat="1" ht="12.5">
      <c r="A24" s="83">
        <f t="shared" si="6"/>
        <v>10</v>
      </c>
      <c r="B24" s="75" t="s">
        <v>166</v>
      </c>
      <c r="C24" s="184" t="s">
        <v>161</v>
      </c>
      <c r="D24" s="184"/>
      <c r="E24" s="74">
        <v>26.04</v>
      </c>
      <c r="F24" s="74">
        <f t="shared" si="0"/>
        <v>27.743015999999997</v>
      </c>
      <c r="G24" s="92">
        <v>0</v>
      </c>
      <c r="H24" s="113">
        <f t="shared" si="1"/>
        <v>0</v>
      </c>
      <c r="I24" s="113">
        <f t="shared" si="2"/>
        <v>0</v>
      </c>
      <c r="J24" s="113">
        <f t="shared" si="3"/>
        <v>0</v>
      </c>
      <c r="K24" s="113">
        <f t="shared" si="4"/>
        <v>0</v>
      </c>
      <c r="L24" s="113">
        <f t="shared" si="5"/>
        <v>0</v>
      </c>
    </row>
    <row r="25" spans="1:12" s="40" customFormat="1" ht="12.5">
      <c r="A25" s="83">
        <f t="shared" si="6"/>
        <v>11</v>
      </c>
      <c r="B25" s="75" t="s">
        <v>167</v>
      </c>
      <c r="C25" s="184" t="s">
        <v>161</v>
      </c>
      <c r="D25" s="184"/>
      <c r="E25" s="74">
        <v>7.97</v>
      </c>
      <c r="F25" s="74">
        <f t="shared" si="0"/>
        <v>8.4912379999999992</v>
      </c>
      <c r="G25" s="92">
        <v>0</v>
      </c>
      <c r="H25" s="113">
        <f t="shared" si="1"/>
        <v>0</v>
      </c>
      <c r="I25" s="113">
        <f t="shared" si="2"/>
        <v>0</v>
      </c>
      <c r="J25" s="113">
        <f t="shared" si="3"/>
        <v>0</v>
      </c>
      <c r="K25" s="113">
        <f t="shared" si="4"/>
        <v>0</v>
      </c>
      <c r="L25" s="113">
        <f t="shared" si="5"/>
        <v>0</v>
      </c>
    </row>
    <row r="26" spans="1:12" s="40" customFormat="1" ht="20">
      <c r="A26" s="83">
        <f t="shared" si="6"/>
        <v>12</v>
      </c>
      <c r="B26" s="75" t="s">
        <v>168</v>
      </c>
      <c r="C26" s="184" t="s">
        <v>169</v>
      </c>
      <c r="D26" s="184"/>
      <c r="E26" s="74">
        <v>57888.67</v>
      </c>
      <c r="F26" s="74">
        <f t="shared" si="0"/>
        <v>61674.589017999999</v>
      </c>
      <c r="G26" s="92">
        <v>0</v>
      </c>
      <c r="H26" s="113">
        <f t="shared" si="1"/>
        <v>0</v>
      </c>
      <c r="I26" s="113">
        <f t="shared" si="2"/>
        <v>0</v>
      </c>
      <c r="J26" s="113">
        <f t="shared" si="3"/>
        <v>0</v>
      </c>
      <c r="K26" s="113">
        <f t="shared" si="4"/>
        <v>0</v>
      </c>
      <c r="L26" s="113">
        <f t="shared" si="5"/>
        <v>0</v>
      </c>
    </row>
    <row r="27" spans="1:12" s="40" customFormat="1" ht="20">
      <c r="A27" s="83">
        <f t="shared" si="6"/>
        <v>13</v>
      </c>
      <c r="B27" s="75" t="s">
        <v>170</v>
      </c>
      <c r="C27" s="184" t="s">
        <v>169</v>
      </c>
      <c r="D27" s="184"/>
      <c r="E27" s="74">
        <v>80648.31</v>
      </c>
      <c r="F27" s="74">
        <f t="shared" si="0"/>
        <v>85922.709474000003</v>
      </c>
      <c r="G27" s="92">
        <v>0</v>
      </c>
      <c r="H27" s="113">
        <f t="shared" si="1"/>
        <v>0</v>
      </c>
      <c r="I27" s="113">
        <f t="shared" si="2"/>
        <v>0</v>
      </c>
      <c r="J27" s="113">
        <f t="shared" si="3"/>
        <v>0</v>
      </c>
      <c r="K27" s="113">
        <f t="shared" si="4"/>
        <v>0</v>
      </c>
      <c r="L27" s="113">
        <f t="shared" si="5"/>
        <v>0</v>
      </c>
    </row>
    <row r="28" spans="1:12" s="40" customFormat="1" ht="12.5">
      <c r="A28" s="83">
        <f t="shared" si="6"/>
        <v>14</v>
      </c>
      <c r="B28" s="75" t="s">
        <v>171</v>
      </c>
      <c r="C28" s="184" t="s">
        <v>161</v>
      </c>
      <c r="D28" s="184"/>
      <c r="E28" s="74">
        <v>525.91</v>
      </c>
      <c r="F28" s="74">
        <f t="shared" si="0"/>
        <v>560.30451399999993</v>
      </c>
      <c r="G28" s="92">
        <v>0</v>
      </c>
      <c r="H28" s="113">
        <f t="shared" si="1"/>
        <v>0</v>
      </c>
      <c r="I28" s="113">
        <f t="shared" si="2"/>
        <v>0</v>
      </c>
      <c r="J28" s="113">
        <f t="shared" si="3"/>
        <v>0</v>
      </c>
      <c r="K28" s="113">
        <f t="shared" si="4"/>
        <v>0</v>
      </c>
      <c r="L28" s="113">
        <f t="shared" si="5"/>
        <v>0</v>
      </c>
    </row>
    <row r="29" spans="1:12" s="40" customFormat="1" ht="12.5">
      <c r="A29" s="149" t="s">
        <v>172</v>
      </c>
      <c r="B29" s="150"/>
      <c r="C29" s="150"/>
      <c r="D29" s="150"/>
      <c r="E29" s="150"/>
      <c r="F29" s="150"/>
      <c r="G29" s="150"/>
      <c r="H29" s="186"/>
      <c r="I29" s="117">
        <f>SUM(I19:I28)</f>
        <v>3835.44</v>
      </c>
      <c r="J29" s="117">
        <f>SUM(J19:J28)</f>
        <v>10800</v>
      </c>
      <c r="K29" s="117">
        <f>SUM(K19:K28)</f>
        <v>11506.32</v>
      </c>
      <c r="L29" s="117">
        <f>SUM(L19:L28)</f>
        <v>706.31999999999971</v>
      </c>
    </row>
    <row r="30" spans="1:12" s="40" customFormat="1" ht="13" customHeight="1">
      <c r="A30" s="166" t="s">
        <v>173</v>
      </c>
      <c r="B30" s="167"/>
      <c r="C30" s="167"/>
      <c r="D30" s="167"/>
      <c r="E30" s="167"/>
      <c r="F30" s="167"/>
      <c r="G30" s="167"/>
      <c r="H30" s="167"/>
      <c r="I30" s="167"/>
      <c r="J30" s="167"/>
      <c r="K30" s="167"/>
      <c r="L30" s="167"/>
    </row>
    <row r="31" spans="1:12" s="40" customFormat="1" ht="21">
      <c r="A31" s="58" t="s">
        <v>10</v>
      </c>
      <c r="B31" s="58" t="s">
        <v>350</v>
      </c>
      <c r="C31" s="162" t="s">
        <v>140</v>
      </c>
      <c r="D31" s="163"/>
      <c r="E31" s="125" t="s">
        <v>431</v>
      </c>
      <c r="F31" s="58" t="s">
        <v>438</v>
      </c>
      <c r="G31" s="91" t="s">
        <v>141</v>
      </c>
      <c r="H31" s="127" t="s">
        <v>440</v>
      </c>
      <c r="I31" s="115" t="s">
        <v>441</v>
      </c>
      <c r="J31" s="127" t="s">
        <v>442</v>
      </c>
      <c r="K31" s="115" t="s">
        <v>443</v>
      </c>
      <c r="L31" s="116" t="s">
        <v>444</v>
      </c>
    </row>
    <row r="32" spans="1:12" s="40" customFormat="1" ht="12.5" customHeight="1">
      <c r="A32" s="151" t="s">
        <v>174</v>
      </c>
      <c r="B32" s="152"/>
      <c r="C32" s="152"/>
      <c r="D32" s="152"/>
      <c r="E32" s="152"/>
      <c r="F32" s="152"/>
      <c r="G32" s="152"/>
      <c r="H32" s="118">
        <f>SUM(H33:H78)</f>
        <v>791868.20817213994</v>
      </c>
      <c r="I32" s="118">
        <f>SUM(I33:I78)</f>
        <v>843656.38898659789</v>
      </c>
      <c r="J32" s="118">
        <f>SUM(J33:J78)</f>
        <v>2375604.6245164201</v>
      </c>
      <c r="K32" s="118">
        <f>SUM(K33:K78)</f>
        <v>2530969.1669597938</v>
      </c>
      <c r="L32" s="118">
        <f>SUM(L33:L78)</f>
        <v>155364.54244337379</v>
      </c>
    </row>
    <row r="33" spans="1:13" s="40" customFormat="1" ht="20">
      <c r="A33" s="82">
        <f>A28+1</f>
        <v>15</v>
      </c>
      <c r="B33" s="65" t="s">
        <v>175</v>
      </c>
      <c r="C33" s="164" t="s">
        <v>176</v>
      </c>
      <c r="D33" s="165"/>
      <c r="E33" s="66">
        <v>30077.91</v>
      </c>
      <c r="F33" s="66">
        <f t="shared" ref="F33:F96" si="7">E33+(E33*$J$1)</f>
        <v>32045.005313999998</v>
      </c>
      <c r="G33" s="67">
        <v>12</v>
      </c>
      <c r="H33" s="99">
        <f>E33*G33</f>
        <v>360934.92</v>
      </c>
      <c r="I33" s="100">
        <f t="shared" ref="I33:I47" si="8">F33*G33</f>
        <v>384540.06376799999</v>
      </c>
      <c r="J33" s="100">
        <f t="shared" ref="J33:J47" si="9">H33*3</f>
        <v>1082804.76</v>
      </c>
      <c r="K33" s="100">
        <f t="shared" ref="K33:K47" si="10">I33*3</f>
        <v>1153620.1913040001</v>
      </c>
      <c r="L33" s="100">
        <f t="shared" ref="L33:L47" si="11">K33-J33</f>
        <v>70815.431304000085</v>
      </c>
      <c r="M33" s="104"/>
    </row>
    <row r="34" spans="1:13" s="40" customFormat="1" ht="20">
      <c r="A34" s="85">
        <f>A33+1</f>
        <v>16</v>
      </c>
      <c r="B34" s="60" t="s">
        <v>177</v>
      </c>
      <c r="C34" s="174" t="s">
        <v>178</v>
      </c>
      <c r="D34" s="175"/>
      <c r="E34" s="62">
        <v>1386.63</v>
      </c>
      <c r="F34" s="62">
        <f t="shared" si="7"/>
        <v>1477.3156020000001</v>
      </c>
      <c r="G34" s="92">
        <v>0</v>
      </c>
      <c r="H34" s="113">
        <f t="shared" ref="H34:H78" si="12">E34*G34</f>
        <v>0</v>
      </c>
      <c r="I34" s="113">
        <f t="shared" si="8"/>
        <v>0</v>
      </c>
      <c r="J34" s="113">
        <f t="shared" si="9"/>
        <v>0</v>
      </c>
      <c r="K34" s="113">
        <f t="shared" si="10"/>
        <v>0</v>
      </c>
      <c r="L34" s="113">
        <f t="shared" si="11"/>
        <v>0</v>
      </c>
    </row>
    <row r="35" spans="1:13" s="40" customFormat="1" ht="20">
      <c r="A35" s="85">
        <f t="shared" ref="A35:A78" si="13">A34+1</f>
        <v>17</v>
      </c>
      <c r="B35" s="60" t="s">
        <v>179</v>
      </c>
      <c r="C35" s="174" t="s">
        <v>180</v>
      </c>
      <c r="D35" s="175"/>
      <c r="E35" s="62">
        <v>46.23</v>
      </c>
      <c r="F35" s="62">
        <f t="shared" si="7"/>
        <v>49.253442</v>
      </c>
      <c r="G35" s="92">
        <v>0</v>
      </c>
      <c r="H35" s="113">
        <f t="shared" si="12"/>
        <v>0</v>
      </c>
      <c r="I35" s="113">
        <f t="shared" si="8"/>
        <v>0</v>
      </c>
      <c r="J35" s="113">
        <f t="shared" si="9"/>
        <v>0</v>
      </c>
      <c r="K35" s="113">
        <f t="shared" si="10"/>
        <v>0</v>
      </c>
      <c r="L35" s="113">
        <f t="shared" si="11"/>
        <v>0</v>
      </c>
    </row>
    <row r="36" spans="1:13" s="40" customFormat="1" ht="20">
      <c r="A36" s="82">
        <f t="shared" si="13"/>
        <v>18</v>
      </c>
      <c r="B36" s="65" t="s">
        <v>181</v>
      </c>
      <c r="C36" s="172" t="s">
        <v>180</v>
      </c>
      <c r="D36" s="173"/>
      <c r="E36" s="66">
        <v>43.23</v>
      </c>
      <c r="F36" s="66">
        <f t="shared" si="7"/>
        <v>46.057241999999995</v>
      </c>
      <c r="G36" s="67">
        <v>160</v>
      </c>
      <c r="H36" s="99">
        <f t="shared" si="12"/>
        <v>6916.7999999999993</v>
      </c>
      <c r="I36" s="100">
        <f t="shared" si="8"/>
        <v>7369.1587199999994</v>
      </c>
      <c r="J36" s="100">
        <f t="shared" si="9"/>
        <v>20750.399999999998</v>
      </c>
      <c r="K36" s="100">
        <f t="shared" si="10"/>
        <v>22107.476159999998</v>
      </c>
      <c r="L36" s="100">
        <f t="shared" si="11"/>
        <v>1357.0761600000005</v>
      </c>
    </row>
    <row r="37" spans="1:13" s="40" customFormat="1" ht="20">
      <c r="A37" s="85">
        <f t="shared" si="13"/>
        <v>19</v>
      </c>
      <c r="B37" s="60" t="s">
        <v>182</v>
      </c>
      <c r="C37" s="174" t="s">
        <v>180</v>
      </c>
      <c r="D37" s="175"/>
      <c r="E37" s="62">
        <v>38.75</v>
      </c>
      <c r="F37" s="62">
        <f t="shared" si="7"/>
        <v>41.28425</v>
      </c>
      <c r="G37" s="92">
        <v>0</v>
      </c>
      <c r="H37" s="113">
        <f t="shared" si="12"/>
        <v>0</v>
      </c>
      <c r="I37" s="113">
        <f t="shared" si="8"/>
        <v>0</v>
      </c>
      <c r="J37" s="113">
        <f t="shared" si="9"/>
        <v>0</v>
      </c>
      <c r="K37" s="113">
        <f t="shared" si="10"/>
        <v>0</v>
      </c>
      <c r="L37" s="113">
        <f t="shared" si="11"/>
        <v>0</v>
      </c>
    </row>
    <row r="38" spans="1:13" s="40" customFormat="1" ht="20">
      <c r="A38" s="85">
        <f t="shared" si="13"/>
        <v>20</v>
      </c>
      <c r="B38" s="60" t="s">
        <v>183</v>
      </c>
      <c r="C38" s="174" t="s">
        <v>180</v>
      </c>
      <c r="D38" s="175"/>
      <c r="E38" s="62">
        <v>33.26</v>
      </c>
      <c r="F38" s="62">
        <f t="shared" si="7"/>
        <v>35.435203999999999</v>
      </c>
      <c r="G38" s="92">
        <v>0</v>
      </c>
      <c r="H38" s="113">
        <f t="shared" si="12"/>
        <v>0</v>
      </c>
      <c r="I38" s="113">
        <f t="shared" si="8"/>
        <v>0</v>
      </c>
      <c r="J38" s="113">
        <f t="shared" si="9"/>
        <v>0</v>
      </c>
      <c r="K38" s="113">
        <f t="shared" si="10"/>
        <v>0</v>
      </c>
      <c r="L38" s="113">
        <f t="shared" si="11"/>
        <v>0</v>
      </c>
    </row>
    <row r="39" spans="1:13" s="40" customFormat="1" ht="20">
      <c r="A39" s="85">
        <f t="shared" si="13"/>
        <v>21</v>
      </c>
      <c r="B39" s="60" t="s">
        <v>184</v>
      </c>
      <c r="C39" s="174" t="s">
        <v>180</v>
      </c>
      <c r="D39" s="175"/>
      <c r="E39" s="62">
        <v>27.78</v>
      </c>
      <c r="F39" s="62">
        <f t="shared" si="7"/>
        <v>29.596812</v>
      </c>
      <c r="G39" s="92">
        <v>0</v>
      </c>
      <c r="H39" s="113">
        <f t="shared" si="12"/>
        <v>0</v>
      </c>
      <c r="I39" s="113">
        <f t="shared" si="8"/>
        <v>0</v>
      </c>
      <c r="J39" s="113">
        <f t="shared" si="9"/>
        <v>0</v>
      </c>
      <c r="K39" s="113">
        <f t="shared" si="10"/>
        <v>0</v>
      </c>
      <c r="L39" s="113">
        <f t="shared" si="11"/>
        <v>0</v>
      </c>
    </row>
    <row r="40" spans="1:13" s="40" customFormat="1" ht="20">
      <c r="A40" s="85">
        <f t="shared" si="13"/>
        <v>22</v>
      </c>
      <c r="B40" s="60" t="s">
        <v>185</v>
      </c>
      <c r="C40" s="174" t="s">
        <v>180</v>
      </c>
      <c r="D40" s="175"/>
      <c r="E40" s="62">
        <v>22.31</v>
      </c>
      <c r="F40" s="62">
        <f t="shared" si="7"/>
        <v>23.769074</v>
      </c>
      <c r="G40" s="92">
        <v>0</v>
      </c>
      <c r="H40" s="113">
        <f t="shared" si="12"/>
        <v>0</v>
      </c>
      <c r="I40" s="113">
        <f t="shared" si="8"/>
        <v>0</v>
      </c>
      <c r="J40" s="113">
        <f t="shared" si="9"/>
        <v>0</v>
      </c>
      <c r="K40" s="113">
        <f t="shared" si="10"/>
        <v>0</v>
      </c>
      <c r="L40" s="113">
        <f t="shared" si="11"/>
        <v>0</v>
      </c>
    </row>
    <row r="41" spans="1:13" s="40" customFormat="1" ht="20">
      <c r="A41" s="85">
        <f t="shared" si="13"/>
        <v>23</v>
      </c>
      <c r="B41" s="60" t="s">
        <v>186</v>
      </c>
      <c r="C41" s="174" t="s">
        <v>180</v>
      </c>
      <c r="D41" s="175"/>
      <c r="E41" s="62">
        <v>16.82</v>
      </c>
      <c r="F41" s="62">
        <f t="shared" si="7"/>
        <v>17.920028000000002</v>
      </c>
      <c r="G41" s="92">
        <v>0</v>
      </c>
      <c r="H41" s="113">
        <f t="shared" si="12"/>
        <v>0</v>
      </c>
      <c r="I41" s="113">
        <f t="shared" si="8"/>
        <v>0</v>
      </c>
      <c r="J41" s="113">
        <f t="shared" si="9"/>
        <v>0</v>
      </c>
      <c r="K41" s="113">
        <f t="shared" si="10"/>
        <v>0</v>
      </c>
      <c r="L41" s="113">
        <f t="shared" si="11"/>
        <v>0</v>
      </c>
    </row>
    <row r="42" spans="1:13" s="40" customFormat="1" ht="20">
      <c r="A42" s="85">
        <f t="shared" si="13"/>
        <v>24</v>
      </c>
      <c r="B42" s="60" t="s">
        <v>187</v>
      </c>
      <c r="C42" s="174" t="s">
        <v>180</v>
      </c>
      <c r="D42" s="175"/>
      <c r="E42" s="62">
        <v>11.34</v>
      </c>
      <c r="F42" s="62">
        <f t="shared" si="7"/>
        <v>12.081636</v>
      </c>
      <c r="G42" s="92">
        <v>0</v>
      </c>
      <c r="H42" s="113">
        <f t="shared" si="12"/>
        <v>0</v>
      </c>
      <c r="I42" s="113">
        <f t="shared" si="8"/>
        <v>0</v>
      </c>
      <c r="J42" s="113">
        <f t="shared" si="9"/>
        <v>0</v>
      </c>
      <c r="K42" s="113">
        <f t="shared" si="10"/>
        <v>0</v>
      </c>
      <c r="L42" s="113">
        <f t="shared" si="11"/>
        <v>0</v>
      </c>
    </row>
    <row r="43" spans="1:13" s="40" customFormat="1" ht="20">
      <c r="A43" s="85">
        <f t="shared" si="13"/>
        <v>25</v>
      </c>
      <c r="B43" s="60" t="s">
        <v>188</v>
      </c>
      <c r="C43" s="174" t="s">
        <v>180</v>
      </c>
      <c r="D43" s="175"/>
      <c r="E43" s="62">
        <v>5.86</v>
      </c>
      <c r="F43" s="62">
        <f t="shared" si="7"/>
        <v>6.2432440000000007</v>
      </c>
      <c r="G43" s="92">
        <v>0</v>
      </c>
      <c r="H43" s="113">
        <f t="shared" si="12"/>
        <v>0</v>
      </c>
      <c r="I43" s="113">
        <f t="shared" si="8"/>
        <v>0</v>
      </c>
      <c r="J43" s="113">
        <f t="shared" si="9"/>
        <v>0</v>
      </c>
      <c r="K43" s="113">
        <f t="shared" si="10"/>
        <v>0</v>
      </c>
      <c r="L43" s="113">
        <f t="shared" si="11"/>
        <v>0</v>
      </c>
    </row>
    <row r="44" spans="1:13" s="40" customFormat="1" ht="20">
      <c r="A44" s="85">
        <f t="shared" si="13"/>
        <v>26</v>
      </c>
      <c r="B44" s="60" t="s">
        <v>189</v>
      </c>
      <c r="C44" s="174" t="s">
        <v>180</v>
      </c>
      <c r="D44" s="175"/>
      <c r="E44" s="62">
        <v>2.78</v>
      </c>
      <c r="F44" s="62">
        <f t="shared" si="7"/>
        <v>2.9618119999999997</v>
      </c>
      <c r="G44" s="92">
        <v>0</v>
      </c>
      <c r="H44" s="113">
        <f t="shared" si="12"/>
        <v>0</v>
      </c>
      <c r="I44" s="113">
        <f t="shared" si="8"/>
        <v>0</v>
      </c>
      <c r="J44" s="113">
        <f t="shared" si="9"/>
        <v>0</v>
      </c>
      <c r="K44" s="113">
        <f t="shared" si="10"/>
        <v>0</v>
      </c>
      <c r="L44" s="113">
        <f t="shared" si="11"/>
        <v>0</v>
      </c>
    </row>
    <row r="45" spans="1:13" s="40" customFormat="1" ht="20">
      <c r="A45" s="85">
        <f t="shared" si="13"/>
        <v>27</v>
      </c>
      <c r="B45" s="60" t="s">
        <v>190</v>
      </c>
      <c r="C45" s="174" t="s">
        <v>180</v>
      </c>
      <c r="D45" s="175"/>
      <c r="E45" s="62">
        <v>46.23</v>
      </c>
      <c r="F45" s="62">
        <f t="shared" si="7"/>
        <v>49.253442</v>
      </c>
      <c r="G45" s="92">
        <v>0</v>
      </c>
      <c r="H45" s="113">
        <f t="shared" si="12"/>
        <v>0</v>
      </c>
      <c r="I45" s="113">
        <f t="shared" si="8"/>
        <v>0</v>
      </c>
      <c r="J45" s="113">
        <f t="shared" si="9"/>
        <v>0</v>
      </c>
      <c r="K45" s="113">
        <f t="shared" si="10"/>
        <v>0</v>
      </c>
      <c r="L45" s="113">
        <f t="shared" si="11"/>
        <v>0</v>
      </c>
    </row>
    <row r="46" spans="1:13" s="40" customFormat="1" ht="20">
      <c r="A46" s="85">
        <f t="shared" si="13"/>
        <v>28</v>
      </c>
      <c r="B46" s="60" t="s">
        <v>191</v>
      </c>
      <c r="C46" s="174" t="s">
        <v>180</v>
      </c>
      <c r="D46" s="175"/>
      <c r="E46" s="62">
        <v>52.08</v>
      </c>
      <c r="F46" s="62">
        <f t="shared" si="7"/>
        <v>55.486031999999994</v>
      </c>
      <c r="G46" s="92">
        <v>0</v>
      </c>
      <c r="H46" s="113">
        <f t="shared" si="12"/>
        <v>0</v>
      </c>
      <c r="I46" s="113">
        <f t="shared" si="8"/>
        <v>0</v>
      </c>
      <c r="J46" s="113">
        <f t="shared" si="9"/>
        <v>0</v>
      </c>
      <c r="K46" s="113">
        <f t="shared" si="10"/>
        <v>0</v>
      </c>
      <c r="L46" s="113">
        <f t="shared" si="11"/>
        <v>0</v>
      </c>
    </row>
    <row r="47" spans="1:13" s="40" customFormat="1" ht="20">
      <c r="A47" s="85">
        <f t="shared" si="13"/>
        <v>29</v>
      </c>
      <c r="B47" s="60" t="s">
        <v>192</v>
      </c>
      <c r="C47" s="174" t="s">
        <v>180</v>
      </c>
      <c r="D47" s="175"/>
      <c r="E47" s="62">
        <v>60.82</v>
      </c>
      <c r="F47" s="62">
        <f t="shared" si="7"/>
        <v>64.797628000000003</v>
      </c>
      <c r="G47" s="92">
        <v>0</v>
      </c>
      <c r="H47" s="113">
        <f t="shared" si="12"/>
        <v>0</v>
      </c>
      <c r="I47" s="113">
        <f t="shared" si="8"/>
        <v>0</v>
      </c>
      <c r="J47" s="113">
        <f t="shared" si="9"/>
        <v>0</v>
      </c>
      <c r="K47" s="113">
        <f t="shared" si="10"/>
        <v>0</v>
      </c>
      <c r="L47" s="113">
        <f t="shared" si="11"/>
        <v>0</v>
      </c>
    </row>
    <row r="48" spans="1:13" s="40" customFormat="1" ht="20">
      <c r="A48" s="82">
        <f t="shared" si="13"/>
        <v>30</v>
      </c>
      <c r="B48" s="65" t="s">
        <v>193</v>
      </c>
      <c r="C48" s="172" t="s">
        <v>180</v>
      </c>
      <c r="D48" s="173"/>
      <c r="E48" s="66">
        <v>70.849999999999994</v>
      </c>
      <c r="F48" s="66">
        <f t="shared" si="7"/>
        <v>75.483589999999992</v>
      </c>
      <c r="G48" s="67">
        <v>42</v>
      </c>
      <c r="H48" s="99">
        <f t="shared" si="12"/>
        <v>2975.7</v>
      </c>
      <c r="I48" s="100">
        <f t="shared" ref="I48:I78" si="14">F48*G48</f>
        <v>3170.3107799999998</v>
      </c>
      <c r="J48" s="100">
        <f t="shared" ref="J48:J78" si="15">H48*3</f>
        <v>8927.0999999999985</v>
      </c>
      <c r="K48" s="100">
        <f t="shared" ref="K48:K78" si="16">I48*3</f>
        <v>9510.9323399999994</v>
      </c>
      <c r="L48" s="100">
        <f t="shared" ref="L48:L78" si="17">K48-J48</f>
        <v>583.83234000000084</v>
      </c>
    </row>
    <row r="49" spans="1:12" s="40" customFormat="1" ht="12.5">
      <c r="A49" s="82">
        <f t="shared" si="13"/>
        <v>31</v>
      </c>
      <c r="B49" s="65" t="s">
        <v>194</v>
      </c>
      <c r="C49" s="164" t="s">
        <v>195</v>
      </c>
      <c r="D49" s="165"/>
      <c r="E49" s="66">
        <v>627.86</v>
      </c>
      <c r="F49" s="66">
        <f t="shared" si="7"/>
        <v>668.92204400000003</v>
      </c>
      <c r="G49" s="67">
        <v>496.07999899999999</v>
      </c>
      <c r="H49" s="99">
        <f t="shared" si="12"/>
        <v>311468.78817214002</v>
      </c>
      <c r="I49" s="100">
        <f t="shared" si="14"/>
        <v>331838.84691859793</v>
      </c>
      <c r="J49" s="100">
        <f t="shared" si="15"/>
        <v>934406.36451642006</v>
      </c>
      <c r="K49" s="114">
        <f t="shared" si="16"/>
        <v>995516.5407557938</v>
      </c>
      <c r="L49" s="114">
        <f t="shared" si="17"/>
        <v>61110.176239373744</v>
      </c>
    </row>
    <row r="50" spans="1:12" s="40" customFormat="1" ht="20">
      <c r="A50" s="85">
        <f t="shared" si="13"/>
        <v>32</v>
      </c>
      <c r="B50" s="60" t="s">
        <v>196</v>
      </c>
      <c r="C50" s="174" t="s">
        <v>197</v>
      </c>
      <c r="D50" s="175"/>
      <c r="E50" s="59">
        <v>3772.93</v>
      </c>
      <c r="F50" s="59">
        <f t="shared" si="7"/>
        <v>4019.6796219999997</v>
      </c>
      <c r="G50" s="92">
        <v>0</v>
      </c>
      <c r="H50" s="113">
        <f t="shared" si="12"/>
        <v>0</v>
      </c>
      <c r="I50" s="113">
        <f t="shared" si="14"/>
        <v>0</v>
      </c>
      <c r="J50" s="113">
        <f t="shared" si="15"/>
        <v>0</v>
      </c>
      <c r="K50" s="113">
        <f t="shared" si="16"/>
        <v>0</v>
      </c>
      <c r="L50" s="113">
        <f t="shared" si="17"/>
        <v>0</v>
      </c>
    </row>
    <row r="51" spans="1:12" s="40" customFormat="1" ht="20">
      <c r="A51" s="85">
        <f t="shared" si="13"/>
        <v>33</v>
      </c>
      <c r="B51" s="60" t="s">
        <v>198</v>
      </c>
      <c r="C51" s="174" t="s">
        <v>180</v>
      </c>
      <c r="D51" s="175"/>
      <c r="E51" s="59">
        <v>46.84</v>
      </c>
      <c r="F51" s="59">
        <f t="shared" si="7"/>
        <v>49.903336000000003</v>
      </c>
      <c r="G51" s="92">
        <v>0</v>
      </c>
      <c r="H51" s="113">
        <f t="shared" si="12"/>
        <v>0</v>
      </c>
      <c r="I51" s="113">
        <f t="shared" si="14"/>
        <v>0</v>
      </c>
      <c r="J51" s="113">
        <f t="shared" si="15"/>
        <v>0</v>
      </c>
      <c r="K51" s="113">
        <f t="shared" si="16"/>
        <v>0</v>
      </c>
      <c r="L51" s="113">
        <f t="shared" si="17"/>
        <v>0</v>
      </c>
    </row>
    <row r="52" spans="1:12" s="40" customFormat="1" ht="20">
      <c r="A52" s="85">
        <f t="shared" si="13"/>
        <v>34</v>
      </c>
      <c r="B52" s="60" t="s">
        <v>199</v>
      </c>
      <c r="C52" s="174" t="s">
        <v>180</v>
      </c>
      <c r="D52" s="175"/>
      <c r="E52" s="59">
        <v>40.06</v>
      </c>
      <c r="F52" s="59">
        <f t="shared" si="7"/>
        <v>42.679924</v>
      </c>
      <c r="G52" s="92">
        <v>0</v>
      </c>
      <c r="H52" s="113">
        <f t="shared" si="12"/>
        <v>0</v>
      </c>
      <c r="I52" s="113">
        <f t="shared" si="14"/>
        <v>0</v>
      </c>
      <c r="J52" s="113">
        <f t="shared" si="15"/>
        <v>0</v>
      </c>
      <c r="K52" s="113">
        <f t="shared" si="16"/>
        <v>0</v>
      </c>
      <c r="L52" s="113">
        <f t="shared" si="17"/>
        <v>0</v>
      </c>
    </row>
    <row r="53" spans="1:12" s="40" customFormat="1" ht="20">
      <c r="A53" s="85">
        <f t="shared" si="13"/>
        <v>35</v>
      </c>
      <c r="B53" s="60" t="s">
        <v>200</v>
      </c>
      <c r="C53" s="174" t="s">
        <v>180</v>
      </c>
      <c r="D53" s="175"/>
      <c r="E53" s="59">
        <v>33.270000000000003</v>
      </c>
      <c r="F53" s="59">
        <f t="shared" si="7"/>
        <v>35.445858000000001</v>
      </c>
      <c r="G53" s="92">
        <v>0</v>
      </c>
      <c r="H53" s="113">
        <f t="shared" si="12"/>
        <v>0</v>
      </c>
      <c r="I53" s="113">
        <f t="shared" si="14"/>
        <v>0</v>
      </c>
      <c r="J53" s="113">
        <f t="shared" si="15"/>
        <v>0</v>
      </c>
      <c r="K53" s="113">
        <f t="shared" si="16"/>
        <v>0</v>
      </c>
      <c r="L53" s="113">
        <f t="shared" si="17"/>
        <v>0</v>
      </c>
    </row>
    <row r="54" spans="1:12" s="40" customFormat="1" ht="20">
      <c r="A54" s="85">
        <f t="shared" si="13"/>
        <v>36</v>
      </c>
      <c r="B54" s="60" t="s">
        <v>201</v>
      </c>
      <c r="C54" s="174" t="s">
        <v>180</v>
      </c>
      <c r="D54" s="175"/>
      <c r="E54" s="59">
        <v>27.12</v>
      </c>
      <c r="F54" s="59">
        <f t="shared" si="7"/>
        <v>28.893648000000002</v>
      </c>
      <c r="G54" s="92">
        <v>0</v>
      </c>
      <c r="H54" s="113">
        <f t="shared" si="12"/>
        <v>0</v>
      </c>
      <c r="I54" s="113">
        <f t="shared" si="14"/>
        <v>0</v>
      </c>
      <c r="J54" s="113">
        <f t="shared" si="15"/>
        <v>0</v>
      </c>
      <c r="K54" s="113">
        <f t="shared" si="16"/>
        <v>0</v>
      </c>
      <c r="L54" s="113">
        <f t="shared" si="17"/>
        <v>0</v>
      </c>
    </row>
    <row r="55" spans="1:12" s="40" customFormat="1" ht="20">
      <c r="A55" s="85">
        <f t="shared" si="13"/>
        <v>37</v>
      </c>
      <c r="B55" s="60" t="s">
        <v>202</v>
      </c>
      <c r="C55" s="174" t="s">
        <v>180</v>
      </c>
      <c r="D55" s="175"/>
      <c r="E55" s="59">
        <v>19.73</v>
      </c>
      <c r="F55" s="59">
        <f t="shared" si="7"/>
        <v>21.020341999999999</v>
      </c>
      <c r="G55" s="92">
        <v>0</v>
      </c>
      <c r="H55" s="113">
        <f t="shared" si="12"/>
        <v>0</v>
      </c>
      <c r="I55" s="113">
        <f t="shared" si="14"/>
        <v>0</v>
      </c>
      <c r="J55" s="113">
        <f t="shared" si="15"/>
        <v>0</v>
      </c>
      <c r="K55" s="113">
        <f t="shared" si="16"/>
        <v>0</v>
      </c>
      <c r="L55" s="113">
        <f t="shared" si="17"/>
        <v>0</v>
      </c>
    </row>
    <row r="56" spans="1:12" s="40" customFormat="1" ht="12.5">
      <c r="A56" s="85">
        <f t="shared" si="13"/>
        <v>38</v>
      </c>
      <c r="B56" s="60" t="s">
        <v>203</v>
      </c>
      <c r="C56" s="174" t="s">
        <v>204</v>
      </c>
      <c r="D56" s="175"/>
      <c r="E56" s="62">
        <v>20045.060000000001</v>
      </c>
      <c r="F56" s="62">
        <f t="shared" si="7"/>
        <v>21356.006924000001</v>
      </c>
      <c r="G56" s="92">
        <v>0</v>
      </c>
      <c r="H56" s="113">
        <f t="shared" si="12"/>
        <v>0</v>
      </c>
      <c r="I56" s="113">
        <f t="shared" si="14"/>
        <v>0</v>
      </c>
      <c r="J56" s="113">
        <f t="shared" si="15"/>
        <v>0</v>
      </c>
      <c r="K56" s="113">
        <f t="shared" si="16"/>
        <v>0</v>
      </c>
      <c r="L56" s="113">
        <f t="shared" si="17"/>
        <v>0</v>
      </c>
    </row>
    <row r="57" spans="1:12" s="40" customFormat="1" ht="12.5">
      <c r="A57" s="85">
        <f t="shared" si="13"/>
        <v>39</v>
      </c>
      <c r="B57" s="60" t="s">
        <v>205</v>
      </c>
      <c r="C57" s="174" t="s">
        <v>180</v>
      </c>
      <c r="D57" s="175"/>
      <c r="E57" s="62">
        <v>1.6800000000000002</v>
      </c>
      <c r="F57" s="62">
        <f t="shared" si="7"/>
        <v>1.7898720000000001</v>
      </c>
      <c r="G57" s="92">
        <v>0</v>
      </c>
      <c r="H57" s="113">
        <f t="shared" si="12"/>
        <v>0</v>
      </c>
      <c r="I57" s="113">
        <f t="shared" si="14"/>
        <v>0</v>
      </c>
      <c r="J57" s="113">
        <f t="shared" si="15"/>
        <v>0</v>
      </c>
      <c r="K57" s="113">
        <f t="shared" si="16"/>
        <v>0</v>
      </c>
      <c r="L57" s="113">
        <f t="shared" si="17"/>
        <v>0</v>
      </c>
    </row>
    <row r="58" spans="1:12" s="40" customFormat="1" ht="12.5">
      <c r="A58" s="85">
        <f t="shared" si="13"/>
        <v>40</v>
      </c>
      <c r="B58" s="60" t="s">
        <v>206</v>
      </c>
      <c r="C58" s="174" t="s">
        <v>207</v>
      </c>
      <c r="D58" s="175"/>
      <c r="E58" s="62">
        <v>92.46</v>
      </c>
      <c r="F58" s="62">
        <f t="shared" si="7"/>
        <v>98.506883999999999</v>
      </c>
      <c r="G58" s="92">
        <v>0</v>
      </c>
      <c r="H58" s="113">
        <f t="shared" si="12"/>
        <v>0</v>
      </c>
      <c r="I58" s="113">
        <f t="shared" si="14"/>
        <v>0</v>
      </c>
      <c r="J58" s="113">
        <f t="shared" si="15"/>
        <v>0</v>
      </c>
      <c r="K58" s="113">
        <f t="shared" si="16"/>
        <v>0</v>
      </c>
      <c r="L58" s="113">
        <f t="shared" si="17"/>
        <v>0</v>
      </c>
    </row>
    <row r="59" spans="1:12" s="40" customFormat="1" ht="20">
      <c r="A59" s="85">
        <f t="shared" si="13"/>
        <v>41</v>
      </c>
      <c r="B59" s="60" t="s">
        <v>208</v>
      </c>
      <c r="C59" s="174" t="s">
        <v>209</v>
      </c>
      <c r="D59" s="175"/>
      <c r="E59" s="62">
        <v>4683.8900000000003</v>
      </c>
      <c r="F59" s="62">
        <f t="shared" si="7"/>
        <v>4990.2164060000005</v>
      </c>
      <c r="G59" s="92">
        <v>0</v>
      </c>
      <c r="H59" s="113">
        <f t="shared" si="12"/>
        <v>0</v>
      </c>
      <c r="I59" s="113">
        <f t="shared" si="14"/>
        <v>0</v>
      </c>
      <c r="J59" s="113">
        <f t="shared" si="15"/>
        <v>0</v>
      </c>
      <c r="K59" s="113">
        <f t="shared" si="16"/>
        <v>0</v>
      </c>
      <c r="L59" s="113">
        <f t="shared" si="17"/>
        <v>0</v>
      </c>
    </row>
    <row r="60" spans="1:12" s="40" customFormat="1" ht="20">
      <c r="A60" s="85">
        <f t="shared" si="13"/>
        <v>42</v>
      </c>
      <c r="B60" s="60" t="s">
        <v>210</v>
      </c>
      <c r="C60" s="174" t="s">
        <v>211</v>
      </c>
      <c r="D60" s="175"/>
      <c r="E60" s="62">
        <v>2.8000000000000001E-2</v>
      </c>
      <c r="F60" s="62">
        <f t="shared" si="7"/>
        <v>2.9831200000000002E-2</v>
      </c>
      <c r="G60" s="92">
        <v>0</v>
      </c>
      <c r="H60" s="113">
        <f t="shared" si="12"/>
        <v>0</v>
      </c>
      <c r="I60" s="113">
        <f t="shared" si="14"/>
        <v>0</v>
      </c>
      <c r="J60" s="113">
        <f t="shared" si="15"/>
        <v>0</v>
      </c>
      <c r="K60" s="113">
        <f t="shared" si="16"/>
        <v>0</v>
      </c>
      <c r="L60" s="113">
        <f t="shared" si="17"/>
        <v>0</v>
      </c>
    </row>
    <row r="61" spans="1:12" s="40" customFormat="1" ht="20">
      <c r="A61" s="85">
        <f t="shared" si="13"/>
        <v>43</v>
      </c>
      <c r="B61" s="60" t="s">
        <v>212</v>
      </c>
      <c r="C61" s="174" t="s">
        <v>211</v>
      </c>
      <c r="D61" s="175"/>
      <c r="E61" s="62">
        <v>1.9E-2</v>
      </c>
      <c r="F61" s="62">
        <f t="shared" si="7"/>
        <v>2.0242599999999999E-2</v>
      </c>
      <c r="G61" s="92">
        <v>0</v>
      </c>
      <c r="H61" s="113">
        <f t="shared" si="12"/>
        <v>0</v>
      </c>
      <c r="I61" s="113">
        <f t="shared" si="14"/>
        <v>0</v>
      </c>
      <c r="J61" s="113">
        <f t="shared" si="15"/>
        <v>0</v>
      </c>
      <c r="K61" s="113">
        <f t="shared" si="16"/>
        <v>0</v>
      </c>
      <c r="L61" s="113">
        <f t="shared" si="17"/>
        <v>0</v>
      </c>
    </row>
    <row r="62" spans="1:12" s="40" customFormat="1" ht="20">
      <c r="A62" s="85">
        <f t="shared" si="13"/>
        <v>44</v>
      </c>
      <c r="B62" s="60" t="s">
        <v>213</v>
      </c>
      <c r="C62" s="174" t="s">
        <v>211</v>
      </c>
      <c r="D62" s="175"/>
      <c r="E62" s="62">
        <v>8.9999999999999993E-3</v>
      </c>
      <c r="F62" s="62">
        <f t="shared" si="7"/>
        <v>9.5885999999999992E-3</v>
      </c>
      <c r="G62" s="92">
        <v>0</v>
      </c>
      <c r="H62" s="113">
        <f t="shared" si="12"/>
        <v>0</v>
      </c>
      <c r="I62" s="113">
        <f t="shared" si="14"/>
        <v>0</v>
      </c>
      <c r="J62" s="113">
        <f t="shared" si="15"/>
        <v>0</v>
      </c>
      <c r="K62" s="113">
        <f t="shared" si="16"/>
        <v>0</v>
      </c>
      <c r="L62" s="113">
        <f t="shared" si="17"/>
        <v>0</v>
      </c>
    </row>
    <row r="63" spans="1:12" s="40" customFormat="1" ht="12.5">
      <c r="A63" s="85">
        <f t="shared" si="13"/>
        <v>45</v>
      </c>
      <c r="B63" s="60" t="s">
        <v>214</v>
      </c>
      <c r="C63" s="174" t="s">
        <v>151</v>
      </c>
      <c r="D63" s="175"/>
      <c r="E63" s="62">
        <v>2248.54</v>
      </c>
      <c r="F63" s="62">
        <f t="shared" si="7"/>
        <v>2395.5945160000001</v>
      </c>
      <c r="G63" s="92">
        <v>0</v>
      </c>
      <c r="H63" s="113">
        <f t="shared" si="12"/>
        <v>0</v>
      </c>
      <c r="I63" s="113">
        <f t="shared" si="14"/>
        <v>0</v>
      </c>
      <c r="J63" s="113">
        <f t="shared" si="15"/>
        <v>0</v>
      </c>
      <c r="K63" s="113">
        <f t="shared" si="16"/>
        <v>0</v>
      </c>
      <c r="L63" s="113">
        <f t="shared" si="17"/>
        <v>0</v>
      </c>
    </row>
    <row r="64" spans="1:12" s="40" customFormat="1" ht="20">
      <c r="A64" s="85">
        <f t="shared" si="13"/>
        <v>46</v>
      </c>
      <c r="B64" s="60" t="s">
        <v>215</v>
      </c>
      <c r="C64" s="174" t="s">
        <v>216</v>
      </c>
      <c r="D64" s="175"/>
      <c r="E64" s="59">
        <v>478.3</v>
      </c>
      <c r="F64" s="59">
        <f t="shared" si="7"/>
        <v>509.58082000000002</v>
      </c>
      <c r="G64" s="92">
        <v>0</v>
      </c>
      <c r="H64" s="113">
        <f t="shared" si="12"/>
        <v>0</v>
      </c>
      <c r="I64" s="113">
        <f t="shared" si="14"/>
        <v>0</v>
      </c>
      <c r="J64" s="113">
        <f t="shared" si="15"/>
        <v>0</v>
      </c>
      <c r="K64" s="113">
        <f t="shared" si="16"/>
        <v>0</v>
      </c>
      <c r="L64" s="113">
        <f t="shared" si="17"/>
        <v>0</v>
      </c>
    </row>
    <row r="65" spans="1:12" s="87" customFormat="1" ht="20">
      <c r="A65" s="86">
        <f t="shared" si="13"/>
        <v>47</v>
      </c>
      <c r="B65" s="78" t="s">
        <v>217</v>
      </c>
      <c r="C65" s="182" t="s">
        <v>216</v>
      </c>
      <c r="D65" s="183"/>
      <c r="E65" s="79">
        <v>456.55</v>
      </c>
      <c r="F65" s="79">
        <f t="shared" si="7"/>
        <v>486.40836999999999</v>
      </c>
      <c r="G65" s="67">
        <v>240</v>
      </c>
      <c r="H65" s="99">
        <f t="shared" si="12"/>
        <v>109572</v>
      </c>
      <c r="I65" s="100">
        <f t="shared" si="14"/>
        <v>116738.0088</v>
      </c>
      <c r="J65" s="100">
        <f t="shared" si="15"/>
        <v>328716</v>
      </c>
      <c r="K65" s="100">
        <f t="shared" si="16"/>
        <v>350214.02639999997</v>
      </c>
      <c r="L65" s="100">
        <f t="shared" si="17"/>
        <v>21498.026399999973</v>
      </c>
    </row>
    <row r="66" spans="1:12" s="40" customFormat="1" ht="20">
      <c r="A66" s="85">
        <f t="shared" si="13"/>
        <v>48</v>
      </c>
      <c r="B66" s="60" t="s">
        <v>218</v>
      </c>
      <c r="C66" s="174" t="s">
        <v>216</v>
      </c>
      <c r="D66" s="175"/>
      <c r="E66" s="59">
        <v>434.81</v>
      </c>
      <c r="F66" s="59">
        <f t="shared" si="7"/>
        <v>463.24657400000001</v>
      </c>
      <c r="G66" s="92">
        <v>0</v>
      </c>
      <c r="H66" s="113">
        <f t="shared" si="12"/>
        <v>0</v>
      </c>
      <c r="I66" s="113">
        <f t="shared" si="14"/>
        <v>0</v>
      </c>
      <c r="J66" s="113">
        <f t="shared" si="15"/>
        <v>0</v>
      </c>
      <c r="K66" s="113">
        <f t="shared" si="16"/>
        <v>0</v>
      </c>
      <c r="L66" s="113">
        <f t="shared" si="17"/>
        <v>0</v>
      </c>
    </row>
    <row r="67" spans="1:12" s="40" customFormat="1" ht="20">
      <c r="A67" s="85">
        <f t="shared" si="13"/>
        <v>49</v>
      </c>
      <c r="B67" s="60" t="s">
        <v>219</v>
      </c>
      <c r="C67" s="174" t="s">
        <v>216</v>
      </c>
      <c r="D67" s="175"/>
      <c r="E67" s="59">
        <v>413.06</v>
      </c>
      <c r="F67" s="59">
        <f t="shared" si="7"/>
        <v>440.07412399999998</v>
      </c>
      <c r="G67" s="92">
        <v>0</v>
      </c>
      <c r="H67" s="113">
        <f t="shared" si="12"/>
        <v>0</v>
      </c>
      <c r="I67" s="113">
        <f t="shared" si="14"/>
        <v>0</v>
      </c>
      <c r="J67" s="113">
        <f t="shared" si="15"/>
        <v>0</v>
      </c>
      <c r="K67" s="113">
        <f t="shared" si="16"/>
        <v>0</v>
      </c>
      <c r="L67" s="113">
        <f t="shared" si="17"/>
        <v>0</v>
      </c>
    </row>
    <row r="68" spans="1:12" s="40" customFormat="1" ht="20">
      <c r="A68" s="85">
        <f t="shared" si="13"/>
        <v>50</v>
      </c>
      <c r="B68" s="60" t="s">
        <v>220</v>
      </c>
      <c r="C68" s="174" t="s">
        <v>216</v>
      </c>
      <c r="D68" s="175"/>
      <c r="E68" s="59">
        <v>391.33</v>
      </c>
      <c r="F68" s="59">
        <f t="shared" si="7"/>
        <v>416.92298199999999</v>
      </c>
      <c r="G68" s="92">
        <v>0</v>
      </c>
      <c r="H68" s="113">
        <f t="shared" si="12"/>
        <v>0</v>
      </c>
      <c r="I68" s="113">
        <f t="shared" si="14"/>
        <v>0</v>
      </c>
      <c r="J68" s="113">
        <f t="shared" si="15"/>
        <v>0</v>
      </c>
      <c r="K68" s="113">
        <f t="shared" si="16"/>
        <v>0</v>
      </c>
      <c r="L68" s="113">
        <f t="shared" si="17"/>
        <v>0</v>
      </c>
    </row>
    <row r="69" spans="1:12" s="40" customFormat="1" ht="20">
      <c r="A69" s="85">
        <f t="shared" si="13"/>
        <v>51</v>
      </c>
      <c r="B69" s="60" t="s">
        <v>221</v>
      </c>
      <c r="C69" s="174" t="s">
        <v>216</v>
      </c>
      <c r="D69" s="175"/>
      <c r="E69" s="59">
        <v>1550.05</v>
      </c>
      <c r="F69" s="59">
        <f t="shared" si="7"/>
        <v>1651.42327</v>
      </c>
      <c r="G69" s="92">
        <v>0</v>
      </c>
      <c r="H69" s="113">
        <f t="shared" si="12"/>
        <v>0</v>
      </c>
      <c r="I69" s="113">
        <f t="shared" si="14"/>
        <v>0</v>
      </c>
      <c r="J69" s="113">
        <f t="shared" si="15"/>
        <v>0</v>
      </c>
      <c r="K69" s="113">
        <f t="shared" si="16"/>
        <v>0</v>
      </c>
      <c r="L69" s="113">
        <f t="shared" si="17"/>
        <v>0</v>
      </c>
    </row>
    <row r="70" spans="1:12" s="40" customFormat="1" ht="20">
      <c r="A70" s="85">
        <f t="shared" si="13"/>
        <v>52</v>
      </c>
      <c r="B70" s="60" t="s">
        <v>222</v>
      </c>
      <c r="C70" s="174" t="s">
        <v>216</v>
      </c>
      <c r="D70" s="175"/>
      <c r="E70" s="59">
        <v>1395.05</v>
      </c>
      <c r="F70" s="59">
        <f t="shared" si="7"/>
        <v>1486.2862700000001</v>
      </c>
      <c r="G70" s="92">
        <v>0</v>
      </c>
      <c r="H70" s="113">
        <f t="shared" si="12"/>
        <v>0</v>
      </c>
      <c r="I70" s="113">
        <f t="shared" si="14"/>
        <v>0</v>
      </c>
      <c r="J70" s="113">
        <f t="shared" si="15"/>
        <v>0</v>
      </c>
      <c r="K70" s="113">
        <f t="shared" si="16"/>
        <v>0</v>
      </c>
      <c r="L70" s="113">
        <f t="shared" si="17"/>
        <v>0</v>
      </c>
    </row>
    <row r="71" spans="1:12" s="40" customFormat="1" ht="20">
      <c r="A71" s="85">
        <f t="shared" si="13"/>
        <v>53</v>
      </c>
      <c r="B71" s="60" t="s">
        <v>223</v>
      </c>
      <c r="C71" s="174" t="s">
        <v>216</v>
      </c>
      <c r="D71" s="175"/>
      <c r="E71" s="59">
        <v>1291.72</v>
      </c>
      <c r="F71" s="59">
        <f t="shared" si="7"/>
        <v>1376.198488</v>
      </c>
      <c r="G71" s="92">
        <v>0</v>
      </c>
      <c r="H71" s="113">
        <f t="shared" si="12"/>
        <v>0</v>
      </c>
      <c r="I71" s="113">
        <f t="shared" si="14"/>
        <v>0</v>
      </c>
      <c r="J71" s="113">
        <f t="shared" si="15"/>
        <v>0</v>
      </c>
      <c r="K71" s="113">
        <f t="shared" si="16"/>
        <v>0</v>
      </c>
      <c r="L71" s="113">
        <f t="shared" si="17"/>
        <v>0</v>
      </c>
    </row>
    <row r="72" spans="1:12" s="40" customFormat="1" ht="20">
      <c r="A72" s="85">
        <f t="shared" si="13"/>
        <v>54</v>
      </c>
      <c r="B72" s="60" t="s">
        <v>224</v>
      </c>
      <c r="C72" s="174" t="s">
        <v>225</v>
      </c>
      <c r="D72" s="175"/>
      <c r="E72" s="59">
        <v>1136.71</v>
      </c>
      <c r="F72" s="59">
        <f t="shared" si="7"/>
        <v>1211.0508340000001</v>
      </c>
      <c r="G72" s="92">
        <v>0</v>
      </c>
      <c r="H72" s="113">
        <f t="shared" si="12"/>
        <v>0</v>
      </c>
      <c r="I72" s="113">
        <f t="shared" si="14"/>
        <v>0</v>
      </c>
      <c r="J72" s="113">
        <f t="shared" si="15"/>
        <v>0</v>
      </c>
      <c r="K72" s="113">
        <f t="shared" si="16"/>
        <v>0</v>
      </c>
      <c r="L72" s="113">
        <f t="shared" si="17"/>
        <v>0</v>
      </c>
    </row>
    <row r="73" spans="1:12" s="40" customFormat="1" ht="20">
      <c r="A73" s="85">
        <f t="shared" si="13"/>
        <v>55</v>
      </c>
      <c r="B73" s="60" t="s">
        <v>226</v>
      </c>
      <c r="C73" s="174" t="s">
        <v>225</v>
      </c>
      <c r="D73" s="175"/>
      <c r="E73" s="59">
        <v>1033.3699999999999</v>
      </c>
      <c r="F73" s="59">
        <f t="shared" si="7"/>
        <v>1100.9523979999999</v>
      </c>
      <c r="G73" s="92">
        <v>0</v>
      </c>
      <c r="H73" s="113">
        <f t="shared" si="12"/>
        <v>0</v>
      </c>
      <c r="I73" s="113">
        <f t="shared" si="14"/>
        <v>0</v>
      </c>
      <c r="J73" s="113">
        <f t="shared" si="15"/>
        <v>0</v>
      </c>
      <c r="K73" s="113">
        <f t="shared" si="16"/>
        <v>0</v>
      </c>
      <c r="L73" s="113">
        <f t="shared" si="17"/>
        <v>0</v>
      </c>
    </row>
    <row r="74" spans="1:12" s="40" customFormat="1" ht="20">
      <c r="A74" s="85">
        <f t="shared" si="13"/>
        <v>56</v>
      </c>
      <c r="B74" s="60" t="s">
        <v>227</v>
      </c>
      <c r="C74" s="174" t="s">
        <v>228</v>
      </c>
      <c r="D74" s="175"/>
      <c r="E74" s="59">
        <v>24800.86</v>
      </c>
      <c r="F74" s="59">
        <f t="shared" si="7"/>
        <v>26422.836244000002</v>
      </c>
      <c r="G74" s="92">
        <v>0</v>
      </c>
      <c r="H74" s="113">
        <f t="shared" si="12"/>
        <v>0</v>
      </c>
      <c r="I74" s="113">
        <f t="shared" si="14"/>
        <v>0</v>
      </c>
      <c r="J74" s="113">
        <f t="shared" si="15"/>
        <v>0</v>
      </c>
      <c r="K74" s="113">
        <f t="shared" si="16"/>
        <v>0</v>
      </c>
      <c r="L74" s="113">
        <f t="shared" si="17"/>
        <v>0</v>
      </c>
    </row>
    <row r="75" spans="1:12" s="40" customFormat="1" ht="20">
      <c r="A75" s="85">
        <f t="shared" si="13"/>
        <v>57</v>
      </c>
      <c r="B75" s="60" t="s">
        <v>229</v>
      </c>
      <c r="C75" s="174" t="s">
        <v>228</v>
      </c>
      <c r="D75" s="175"/>
      <c r="E75" s="59">
        <v>14467.17</v>
      </c>
      <c r="F75" s="59">
        <f t="shared" si="7"/>
        <v>15413.322918</v>
      </c>
      <c r="G75" s="92">
        <v>0</v>
      </c>
      <c r="H75" s="113">
        <f t="shared" si="12"/>
        <v>0</v>
      </c>
      <c r="I75" s="113">
        <f t="shared" si="14"/>
        <v>0</v>
      </c>
      <c r="J75" s="113">
        <f t="shared" si="15"/>
        <v>0</v>
      </c>
      <c r="K75" s="113">
        <f t="shared" si="16"/>
        <v>0</v>
      </c>
      <c r="L75" s="113">
        <f t="shared" si="17"/>
        <v>0</v>
      </c>
    </row>
    <row r="76" spans="1:12" s="40" customFormat="1" ht="20">
      <c r="A76" s="85">
        <f t="shared" si="13"/>
        <v>58</v>
      </c>
      <c r="B76" s="60" t="s">
        <v>230</v>
      </c>
      <c r="C76" s="174" t="s">
        <v>228</v>
      </c>
      <c r="D76" s="175"/>
      <c r="E76" s="59">
        <v>18600.64</v>
      </c>
      <c r="F76" s="59">
        <f t="shared" si="7"/>
        <v>19817.121855999998</v>
      </c>
      <c r="G76" s="92">
        <v>0</v>
      </c>
      <c r="H76" s="113">
        <f t="shared" si="12"/>
        <v>0</v>
      </c>
      <c r="I76" s="113">
        <f t="shared" si="14"/>
        <v>0</v>
      </c>
      <c r="J76" s="113">
        <f t="shared" si="15"/>
        <v>0</v>
      </c>
      <c r="K76" s="113">
        <f t="shared" si="16"/>
        <v>0</v>
      </c>
      <c r="L76" s="113">
        <f t="shared" si="17"/>
        <v>0</v>
      </c>
    </row>
    <row r="77" spans="1:12" s="40" customFormat="1" ht="20">
      <c r="A77" s="85">
        <f t="shared" si="13"/>
        <v>59</v>
      </c>
      <c r="B77" s="60" t="s">
        <v>231</v>
      </c>
      <c r="C77" s="174" t="s">
        <v>228</v>
      </c>
      <c r="D77" s="175"/>
      <c r="E77" s="62">
        <v>31001.07</v>
      </c>
      <c r="F77" s="62">
        <f t="shared" si="7"/>
        <v>33028.539978000001</v>
      </c>
      <c r="G77" s="92">
        <v>0</v>
      </c>
      <c r="H77" s="113">
        <f t="shared" si="12"/>
        <v>0</v>
      </c>
      <c r="I77" s="113">
        <f t="shared" si="14"/>
        <v>0</v>
      </c>
      <c r="J77" s="113">
        <f t="shared" si="15"/>
        <v>0</v>
      </c>
      <c r="K77" s="113">
        <f t="shared" si="16"/>
        <v>0</v>
      </c>
      <c r="L77" s="113">
        <f t="shared" si="17"/>
        <v>0</v>
      </c>
    </row>
    <row r="78" spans="1:12" s="40" customFormat="1" ht="20">
      <c r="A78" s="85">
        <f t="shared" si="13"/>
        <v>60</v>
      </c>
      <c r="B78" s="60" t="s">
        <v>232</v>
      </c>
      <c r="C78" s="174" t="s">
        <v>228</v>
      </c>
      <c r="D78" s="175"/>
      <c r="E78" s="62">
        <v>128917.74</v>
      </c>
      <c r="F78" s="62">
        <f t="shared" si="7"/>
        <v>137348.960196</v>
      </c>
      <c r="G78" s="92">
        <v>0</v>
      </c>
      <c r="H78" s="113">
        <f t="shared" si="12"/>
        <v>0</v>
      </c>
      <c r="I78" s="113">
        <f t="shared" si="14"/>
        <v>0</v>
      </c>
      <c r="J78" s="113">
        <f t="shared" si="15"/>
        <v>0</v>
      </c>
      <c r="K78" s="113">
        <f t="shared" si="16"/>
        <v>0</v>
      </c>
      <c r="L78" s="113">
        <f t="shared" si="17"/>
        <v>0</v>
      </c>
    </row>
    <row r="79" spans="1:12" s="40" customFormat="1" ht="12.5" customHeight="1">
      <c r="A79" s="147" t="s">
        <v>233</v>
      </c>
      <c r="B79" s="148"/>
      <c r="C79" s="148"/>
      <c r="D79" s="148"/>
      <c r="E79" s="148"/>
      <c r="F79" s="148"/>
      <c r="G79" s="148"/>
      <c r="H79" s="118">
        <f t="shared" ref="H79:J79" si="18">SUM(H80:H93)</f>
        <v>20004</v>
      </c>
      <c r="I79" s="118">
        <f t="shared" si="18"/>
        <v>21312.261599999998</v>
      </c>
      <c r="J79" s="118">
        <f t="shared" si="18"/>
        <v>60012</v>
      </c>
      <c r="K79" s="118">
        <f>SUM(K80:K93)</f>
        <v>63936.784799999994</v>
      </c>
      <c r="L79" s="118">
        <f>SUM(L80:L93)</f>
        <v>3924.784799999994</v>
      </c>
    </row>
    <row r="80" spans="1:12" s="40" customFormat="1" ht="20">
      <c r="A80" s="82">
        <f>A78+1</f>
        <v>61</v>
      </c>
      <c r="B80" s="70" t="s">
        <v>234</v>
      </c>
      <c r="C80" s="185" t="s">
        <v>235</v>
      </c>
      <c r="D80" s="185"/>
      <c r="E80" s="72">
        <v>1667</v>
      </c>
      <c r="F80" s="72">
        <f t="shared" si="7"/>
        <v>1776.0218</v>
      </c>
      <c r="G80" s="67">
        <v>12</v>
      </c>
      <c r="H80" s="99">
        <f t="shared" ref="H80" si="19">E80*G80</f>
        <v>20004</v>
      </c>
      <c r="I80" s="100">
        <f t="shared" ref="I80" si="20">F80*G80</f>
        <v>21312.261599999998</v>
      </c>
      <c r="J80" s="100">
        <f t="shared" ref="J80" si="21">H80*3</f>
        <v>60012</v>
      </c>
      <c r="K80" s="100">
        <f t="shared" ref="K80" si="22">I80*3</f>
        <v>63936.784799999994</v>
      </c>
      <c r="L80" s="100">
        <f t="shared" ref="L80" si="23">K80-J80</f>
        <v>3924.784799999994</v>
      </c>
    </row>
    <row r="81" spans="1:12" s="40" customFormat="1" ht="20">
      <c r="A81" s="85">
        <f>A80+1</f>
        <v>62</v>
      </c>
      <c r="B81" s="68" t="s">
        <v>236</v>
      </c>
      <c r="C81" s="184" t="s">
        <v>237</v>
      </c>
      <c r="D81" s="184"/>
      <c r="E81" s="69">
        <v>0.31900000000000001</v>
      </c>
      <c r="F81" s="69">
        <f t="shared" si="7"/>
        <v>0.33986260000000001</v>
      </c>
      <c r="G81" s="92">
        <v>0</v>
      </c>
      <c r="H81" s="113">
        <f t="shared" ref="H81:H93" si="24">E81*G81</f>
        <v>0</v>
      </c>
      <c r="I81" s="113">
        <f t="shared" ref="I81:I93" si="25">F81*G81</f>
        <v>0</v>
      </c>
      <c r="J81" s="113">
        <f t="shared" ref="J81:J93" si="26">H81*3</f>
        <v>0</v>
      </c>
      <c r="K81" s="113">
        <f t="shared" ref="K81:K93" si="27">I81*3</f>
        <v>0</v>
      </c>
      <c r="L81" s="113">
        <f t="shared" ref="L81:L93" si="28">K81-J81</f>
        <v>0</v>
      </c>
    </row>
    <row r="82" spans="1:12" s="40" customFormat="1" ht="20">
      <c r="A82" s="85">
        <f t="shared" ref="A82:A93" si="29">A81+1</f>
        <v>63</v>
      </c>
      <c r="B82" s="68" t="s">
        <v>238</v>
      </c>
      <c r="C82" s="184" t="s">
        <v>237</v>
      </c>
      <c r="D82" s="184"/>
      <c r="E82" s="69">
        <v>0.30199999999999999</v>
      </c>
      <c r="F82" s="69">
        <f t="shared" si="7"/>
        <v>0.3217508</v>
      </c>
      <c r="G82" s="92">
        <v>0</v>
      </c>
      <c r="H82" s="113">
        <f t="shared" si="24"/>
        <v>0</v>
      </c>
      <c r="I82" s="113">
        <f t="shared" si="25"/>
        <v>0</v>
      </c>
      <c r="J82" s="113">
        <f t="shared" si="26"/>
        <v>0</v>
      </c>
      <c r="K82" s="113">
        <f t="shared" si="27"/>
        <v>0</v>
      </c>
      <c r="L82" s="113">
        <f t="shared" si="28"/>
        <v>0</v>
      </c>
    </row>
    <row r="83" spans="1:12" s="40" customFormat="1" ht="20">
      <c r="A83" s="85">
        <f t="shared" si="29"/>
        <v>64</v>
      </c>
      <c r="B83" s="68" t="s">
        <v>239</v>
      </c>
      <c r="C83" s="184" t="s">
        <v>237</v>
      </c>
      <c r="D83" s="184"/>
      <c r="E83" s="69">
        <v>0.26800000000000002</v>
      </c>
      <c r="F83" s="69">
        <f t="shared" si="7"/>
        <v>0.28552720000000004</v>
      </c>
      <c r="G83" s="92">
        <v>0</v>
      </c>
      <c r="H83" s="113">
        <f t="shared" si="24"/>
        <v>0</v>
      </c>
      <c r="I83" s="113">
        <f t="shared" si="25"/>
        <v>0</v>
      </c>
      <c r="J83" s="113">
        <f t="shared" si="26"/>
        <v>0</v>
      </c>
      <c r="K83" s="113">
        <f t="shared" si="27"/>
        <v>0</v>
      </c>
      <c r="L83" s="113">
        <f t="shared" si="28"/>
        <v>0</v>
      </c>
    </row>
    <row r="84" spans="1:12" s="40" customFormat="1" ht="20">
      <c r="A84" s="85">
        <f t="shared" si="29"/>
        <v>65</v>
      </c>
      <c r="B84" s="68" t="s">
        <v>240</v>
      </c>
      <c r="C84" s="184" t="s">
        <v>237</v>
      </c>
      <c r="D84" s="184"/>
      <c r="E84" s="69">
        <v>0.23499999999999999</v>
      </c>
      <c r="F84" s="69">
        <f t="shared" si="7"/>
        <v>0.25036900000000001</v>
      </c>
      <c r="G84" s="92">
        <v>0</v>
      </c>
      <c r="H84" s="113">
        <f t="shared" si="24"/>
        <v>0</v>
      </c>
      <c r="I84" s="113">
        <f t="shared" si="25"/>
        <v>0</v>
      </c>
      <c r="J84" s="113">
        <f t="shared" si="26"/>
        <v>0</v>
      </c>
      <c r="K84" s="113">
        <f t="shared" si="27"/>
        <v>0</v>
      </c>
      <c r="L84" s="113">
        <f t="shared" si="28"/>
        <v>0</v>
      </c>
    </row>
    <row r="85" spans="1:12" s="40" customFormat="1" ht="20">
      <c r="A85" s="85">
        <f t="shared" si="29"/>
        <v>66</v>
      </c>
      <c r="B85" s="68" t="s">
        <v>241</v>
      </c>
      <c r="C85" s="184" t="s">
        <v>237</v>
      </c>
      <c r="D85" s="184"/>
      <c r="E85" s="69">
        <v>0.20100000000000001</v>
      </c>
      <c r="F85" s="69">
        <f t="shared" si="7"/>
        <v>0.21414540000000001</v>
      </c>
      <c r="G85" s="92">
        <v>0</v>
      </c>
      <c r="H85" s="113">
        <f t="shared" si="24"/>
        <v>0</v>
      </c>
      <c r="I85" s="113">
        <f t="shared" si="25"/>
        <v>0</v>
      </c>
      <c r="J85" s="113">
        <f t="shared" si="26"/>
        <v>0</v>
      </c>
      <c r="K85" s="113">
        <f t="shared" si="27"/>
        <v>0</v>
      </c>
      <c r="L85" s="113">
        <f t="shared" si="28"/>
        <v>0</v>
      </c>
    </row>
    <row r="86" spans="1:12" s="40" customFormat="1" ht="20">
      <c r="A86" s="85">
        <f t="shared" si="29"/>
        <v>67</v>
      </c>
      <c r="B86" s="68" t="s">
        <v>242</v>
      </c>
      <c r="C86" s="184" t="s">
        <v>237</v>
      </c>
      <c r="D86" s="184"/>
      <c r="E86" s="69">
        <v>0.16800000000000001</v>
      </c>
      <c r="F86" s="69">
        <f t="shared" si="7"/>
        <v>0.17898720000000001</v>
      </c>
      <c r="G86" s="92">
        <v>0</v>
      </c>
      <c r="H86" s="113">
        <f t="shared" si="24"/>
        <v>0</v>
      </c>
      <c r="I86" s="113">
        <f t="shared" si="25"/>
        <v>0</v>
      </c>
      <c r="J86" s="113">
        <f t="shared" si="26"/>
        <v>0</v>
      </c>
      <c r="K86" s="113">
        <f t="shared" si="27"/>
        <v>0</v>
      </c>
      <c r="L86" s="113">
        <f t="shared" si="28"/>
        <v>0</v>
      </c>
    </row>
    <row r="87" spans="1:12" s="40" customFormat="1" ht="20">
      <c r="A87" s="85">
        <f t="shared" si="29"/>
        <v>68</v>
      </c>
      <c r="B87" s="68" t="s">
        <v>243</v>
      </c>
      <c r="C87" s="184" t="s">
        <v>244</v>
      </c>
      <c r="D87" s="184"/>
      <c r="E87" s="69">
        <v>5.5E-2</v>
      </c>
      <c r="F87" s="69">
        <f t="shared" si="7"/>
        <v>5.8597000000000003E-2</v>
      </c>
      <c r="G87" s="92">
        <v>0</v>
      </c>
      <c r="H87" s="113">
        <f t="shared" si="24"/>
        <v>0</v>
      </c>
      <c r="I87" s="113">
        <f t="shared" si="25"/>
        <v>0</v>
      </c>
      <c r="J87" s="113">
        <f t="shared" si="26"/>
        <v>0</v>
      </c>
      <c r="K87" s="113">
        <f t="shared" si="27"/>
        <v>0</v>
      </c>
      <c r="L87" s="113">
        <f t="shared" si="28"/>
        <v>0</v>
      </c>
    </row>
    <row r="88" spans="1:12" s="40" customFormat="1" ht="12.5">
      <c r="A88" s="85">
        <f t="shared" si="29"/>
        <v>69</v>
      </c>
      <c r="B88" s="68" t="s">
        <v>245</v>
      </c>
      <c r="C88" s="184" t="s">
        <v>209</v>
      </c>
      <c r="D88" s="184"/>
      <c r="E88" s="69">
        <v>894.93</v>
      </c>
      <c r="F88" s="69">
        <f t="shared" si="7"/>
        <v>953.45842199999993</v>
      </c>
      <c r="G88" s="92">
        <v>0</v>
      </c>
      <c r="H88" s="113">
        <f t="shared" si="24"/>
        <v>0</v>
      </c>
      <c r="I88" s="113">
        <f t="shared" si="25"/>
        <v>0</v>
      </c>
      <c r="J88" s="113">
        <f t="shared" si="26"/>
        <v>0</v>
      </c>
      <c r="K88" s="113">
        <f t="shared" si="27"/>
        <v>0</v>
      </c>
      <c r="L88" s="113">
        <f t="shared" si="28"/>
        <v>0</v>
      </c>
    </row>
    <row r="89" spans="1:12" s="40" customFormat="1" ht="12.5">
      <c r="A89" s="85">
        <f t="shared" si="29"/>
        <v>70</v>
      </c>
      <c r="B89" s="68" t="s">
        <v>246</v>
      </c>
      <c r="C89" s="184" t="s">
        <v>247</v>
      </c>
      <c r="D89" s="184"/>
      <c r="E89" s="69">
        <v>1413.04</v>
      </c>
      <c r="F89" s="69">
        <f t="shared" si="7"/>
        <v>1505.452816</v>
      </c>
      <c r="G89" s="92">
        <v>0</v>
      </c>
      <c r="H89" s="113">
        <f t="shared" si="24"/>
        <v>0</v>
      </c>
      <c r="I89" s="113">
        <f t="shared" si="25"/>
        <v>0</v>
      </c>
      <c r="J89" s="113">
        <f t="shared" si="26"/>
        <v>0</v>
      </c>
      <c r="K89" s="113">
        <f t="shared" si="27"/>
        <v>0</v>
      </c>
      <c r="L89" s="113">
        <f t="shared" si="28"/>
        <v>0</v>
      </c>
    </row>
    <row r="90" spans="1:12" s="40" customFormat="1" ht="12.5">
      <c r="A90" s="85">
        <f t="shared" si="29"/>
        <v>71</v>
      </c>
      <c r="B90" s="68" t="s">
        <v>248</v>
      </c>
      <c r="C90" s="184" t="s">
        <v>237</v>
      </c>
      <c r="D90" s="184"/>
      <c r="E90" s="69">
        <v>0.33</v>
      </c>
      <c r="F90" s="69">
        <f t="shared" si="7"/>
        <v>0.35158200000000001</v>
      </c>
      <c r="G90" s="92">
        <v>0</v>
      </c>
      <c r="H90" s="113">
        <f t="shared" si="24"/>
        <v>0</v>
      </c>
      <c r="I90" s="113">
        <f t="shared" si="25"/>
        <v>0</v>
      </c>
      <c r="J90" s="113">
        <f t="shared" si="26"/>
        <v>0</v>
      </c>
      <c r="K90" s="113">
        <f t="shared" si="27"/>
        <v>0</v>
      </c>
      <c r="L90" s="113">
        <f t="shared" si="28"/>
        <v>0</v>
      </c>
    </row>
    <row r="91" spans="1:12" s="40" customFormat="1" ht="12.5">
      <c r="A91" s="85">
        <f t="shared" si="29"/>
        <v>72</v>
      </c>
      <c r="B91" s="68" t="s">
        <v>249</v>
      </c>
      <c r="C91" s="184" t="s">
        <v>237</v>
      </c>
      <c r="D91" s="184"/>
      <c r="E91" s="69">
        <v>0.56999999999999995</v>
      </c>
      <c r="F91" s="69">
        <f t="shared" si="7"/>
        <v>0.60727799999999998</v>
      </c>
      <c r="G91" s="92">
        <v>0</v>
      </c>
      <c r="H91" s="113">
        <f t="shared" si="24"/>
        <v>0</v>
      </c>
      <c r="I91" s="113">
        <f t="shared" si="25"/>
        <v>0</v>
      </c>
      <c r="J91" s="113">
        <f t="shared" si="26"/>
        <v>0</v>
      </c>
      <c r="K91" s="113">
        <f t="shared" si="27"/>
        <v>0</v>
      </c>
      <c r="L91" s="113">
        <f t="shared" si="28"/>
        <v>0</v>
      </c>
    </row>
    <row r="92" spans="1:12" s="40" customFormat="1" ht="12.5">
      <c r="A92" s="85">
        <f t="shared" si="29"/>
        <v>73</v>
      </c>
      <c r="B92" s="68" t="s">
        <v>250</v>
      </c>
      <c r="C92" s="184" t="s">
        <v>237</v>
      </c>
      <c r="D92" s="184"/>
      <c r="E92" s="69">
        <v>0.32</v>
      </c>
      <c r="F92" s="69">
        <f t="shared" si="7"/>
        <v>0.34092800000000001</v>
      </c>
      <c r="G92" s="92">
        <v>0</v>
      </c>
      <c r="H92" s="113">
        <f t="shared" si="24"/>
        <v>0</v>
      </c>
      <c r="I92" s="113">
        <f t="shared" si="25"/>
        <v>0</v>
      </c>
      <c r="J92" s="113">
        <f t="shared" si="26"/>
        <v>0</v>
      </c>
      <c r="K92" s="113">
        <f t="shared" si="27"/>
        <v>0</v>
      </c>
      <c r="L92" s="113">
        <f t="shared" si="28"/>
        <v>0</v>
      </c>
    </row>
    <row r="93" spans="1:12" s="40" customFormat="1" ht="12.5">
      <c r="A93" s="85">
        <f t="shared" si="29"/>
        <v>74</v>
      </c>
      <c r="B93" s="68" t="s">
        <v>251</v>
      </c>
      <c r="C93" s="184" t="s">
        <v>237</v>
      </c>
      <c r="D93" s="184"/>
      <c r="E93" s="69">
        <v>0.35</v>
      </c>
      <c r="F93" s="69">
        <f t="shared" si="7"/>
        <v>0.37289</v>
      </c>
      <c r="G93" s="92">
        <v>0</v>
      </c>
      <c r="H93" s="113">
        <f t="shared" si="24"/>
        <v>0</v>
      </c>
      <c r="I93" s="113">
        <f t="shared" si="25"/>
        <v>0</v>
      </c>
      <c r="J93" s="113">
        <f t="shared" si="26"/>
        <v>0</v>
      </c>
      <c r="K93" s="113">
        <f t="shared" si="27"/>
        <v>0</v>
      </c>
      <c r="L93" s="113">
        <f t="shared" si="28"/>
        <v>0</v>
      </c>
    </row>
    <row r="94" spans="1:12" s="40" customFormat="1" ht="12.5" customHeight="1">
      <c r="A94" s="147" t="s">
        <v>252</v>
      </c>
      <c r="B94" s="148"/>
      <c r="C94" s="148"/>
      <c r="D94" s="148"/>
      <c r="E94" s="148"/>
      <c r="F94" s="148"/>
      <c r="G94" s="148"/>
      <c r="H94" s="118">
        <f t="shared" ref="H94:J94" si="30">H116+H118</f>
        <v>18343.000332</v>
      </c>
      <c r="I94" s="118">
        <f t="shared" si="30"/>
        <v>19542.6325537128</v>
      </c>
      <c r="J94" s="118">
        <f t="shared" si="30"/>
        <v>55029.000996000002</v>
      </c>
      <c r="K94" s="118">
        <f>K116+K118</f>
        <v>58627.897661138399</v>
      </c>
      <c r="L94" s="118">
        <f>L116+L118</f>
        <v>3598.8966651383944</v>
      </c>
    </row>
    <row r="95" spans="1:12" s="40" customFormat="1" ht="20">
      <c r="A95" s="85">
        <f>A93+1</f>
        <v>75</v>
      </c>
      <c r="B95" s="63" t="s">
        <v>351</v>
      </c>
      <c r="C95" s="180" t="s">
        <v>253</v>
      </c>
      <c r="D95" s="181"/>
      <c r="E95" s="106">
        <v>0.66400000000000003</v>
      </c>
      <c r="F95" s="106">
        <f t="shared" si="7"/>
        <v>0.70742559999999999</v>
      </c>
      <c r="G95" s="92">
        <v>0</v>
      </c>
      <c r="H95" s="113">
        <f t="shared" ref="H95:H158" si="31">E95*G95</f>
        <v>0</v>
      </c>
      <c r="I95" s="113">
        <f t="shared" ref="I95:I158" si="32">F95*G95</f>
        <v>0</v>
      </c>
      <c r="J95" s="113">
        <f t="shared" ref="J95:J158" si="33">H95*3</f>
        <v>0</v>
      </c>
      <c r="K95" s="113">
        <f t="shared" ref="K95:K158" si="34">I95*3</f>
        <v>0</v>
      </c>
      <c r="L95" s="113">
        <f t="shared" ref="L95:L158" si="35">K95-J95</f>
        <v>0</v>
      </c>
    </row>
    <row r="96" spans="1:12" s="40" customFormat="1" ht="20">
      <c r="A96" s="85">
        <f>A95+1</f>
        <v>76</v>
      </c>
      <c r="B96" s="63" t="s">
        <v>352</v>
      </c>
      <c r="C96" s="180" t="s">
        <v>253</v>
      </c>
      <c r="D96" s="181"/>
      <c r="E96" s="106">
        <v>0.64500000000000002</v>
      </c>
      <c r="F96" s="106">
        <f t="shared" si="7"/>
        <v>0.68718299999999999</v>
      </c>
      <c r="G96" s="92">
        <v>0</v>
      </c>
      <c r="H96" s="113">
        <f t="shared" si="31"/>
        <v>0</v>
      </c>
      <c r="I96" s="113">
        <f t="shared" si="32"/>
        <v>0</v>
      </c>
      <c r="J96" s="113">
        <f t="shared" si="33"/>
        <v>0</v>
      </c>
      <c r="K96" s="113">
        <f t="shared" si="34"/>
        <v>0</v>
      </c>
      <c r="L96" s="113">
        <f t="shared" si="35"/>
        <v>0</v>
      </c>
    </row>
    <row r="97" spans="1:12" s="40" customFormat="1" ht="20">
      <c r="A97" s="85">
        <f t="shared" ref="A97:A160" si="36">A96+1</f>
        <v>77</v>
      </c>
      <c r="B97" s="63" t="s">
        <v>353</v>
      </c>
      <c r="C97" s="180" t="s">
        <v>253</v>
      </c>
      <c r="D97" s="181"/>
      <c r="E97" s="106">
        <v>0.60599999999999998</v>
      </c>
      <c r="F97" s="106">
        <f t="shared" ref="F97:F160" si="37">E97+(E97*$J$1)</f>
        <v>0.6456324</v>
      </c>
      <c r="G97" s="92">
        <v>0</v>
      </c>
      <c r="H97" s="113">
        <f t="shared" si="31"/>
        <v>0</v>
      </c>
      <c r="I97" s="113">
        <f t="shared" si="32"/>
        <v>0</v>
      </c>
      <c r="J97" s="113">
        <f t="shared" si="33"/>
        <v>0</v>
      </c>
      <c r="K97" s="113">
        <f t="shared" si="34"/>
        <v>0</v>
      </c>
      <c r="L97" s="113">
        <f t="shared" si="35"/>
        <v>0</v>
      </c>
    </row>
    <row r="98" spans="1:12" s="40" customFormat="1" ht="20">
      <c r="A98" s="85">
        <f t="shared" si="36"/>
        <v>78</v>
      </c>
      <c r="B98" s="63" t="s">
        <v>354</v>
      </c>
      <c r="C98" s="180" t="s">
        <v>253</v>
      </c>
      <c r="D98" s="181"/>
      <c r="E98" s="106">
        <v>0.54700000000000004</v>
      </c>
      <c r="F98" s="106">
        <f t="shared" si="37"/>
        <v>0.58277380000000001</v>
      </c>
      <c r="G98" s="92">
        <v>0</v>
      </c>
      <c r="H98" s="113">
        <f t="shared" si="31"/>
        <v>0</v>
      </c>
      <c r="I98" s="113">
        <f t="shared" si="32"/>
        <v>0</v>
      </c>
      <c r="J98" s="113">
        <f t="shared" si="33"/>
        <v>0</v>
      </c>
      <c r="K98" s="113">
        <f t="shared" si="34"/>
        <v>0</v>
      </c>
      <c r="L98" s="113">
        <f t="shared" si="35"/>
        <v>0</v>
      </c>
    </row>
    <row r="99" spans="1:12" s="40" customFormat="1" ht="20">
      <c r="A99" s="85">
        <f t="shared" si="36"/>
        <v>79</v>
      </c>
      <c r="B99" s="63" t="s">
        <v>355</v>
      </c>
      <c r="C99" s="180" t="s">
        <v>253</v>
      </c>
      <c r="D99" s="181"/>
      <c r="E99" s="106">
        <v>0.50800000000000001</v>
      </c>
      <c r="F99" s="106">
        <f t="shared" si="37"/>
        <v>0.54122320000000002</v>
      </c>
      <c r="G99" s="92">
        <v>0</v>
      </c>
      <c r="H99" s="113">
        <f t="shared" si="31"/>
        <v>0</v>
      </c>
      <c r="I99" s="113">
        <f t="shared" si="32"/>
        <v>0</v>
      </c>
      <c r="J99" s="113">
        <f t="shared" si="33"/>
        <v>0</v>
      </c>
      <c r="K99" s="113">
        <f t="shared" si="34"/>
        <v>0</v>
      </c>
      <c r="L99" s="113">
        <f t="shared" si="35"/>
        <v>0</v>
      </c>
    </row>
    <row r="100" spans="1:12" s="40" customFormat="1" ht="20">
      <c r="A100" s="85">
        <f t="shared" si="36"/>
        <v>80</v>
      </c>
      <c r="B100" s="63" t="s">
        <v>356</v>
      </c>
      <c r="C100" s="180" t="s">
        <v>253</v>
      </c>
      <c r="D100" s="181"/>
      <c r="E100" s="106">
        <v>0.48799999999999999</v>
      </c>
      <c r="F100" s="106">
        <f t="shared" si="37"/>
        <v>0.51991520000000002</v>
      </c>
      <c r="G100" s="92">
        <v>0</v>
      </c>
      <c r="H100" s="113">
        <f t="shared" si="31"/>
        <v>0</v>
      </c>
      <c r="I100" s="113">
        <f t="shared" si="32"/>
        <v>0</v>
      </c>
      <c r="J100" s="113">
        <f t="shared" si="33"/>
        <v>0</v>
      </c>
      <c r="K100" s="113">
        <f t="shared" si="34"/>
        <v>0</v>
      </c>
      <c r="L100" s="113">
        <f t="shared" si="35"/>
        <v>0</v>
      </c>
    </row>
    <row r="101" spans="1:12" s="40" customFormat="1" ht="20">
      <c r="A101" s="85">
        <f t="shared" si="36"/>
        <v>81</v>
      </c>
      <c r="B101" s="63" t="s">
        <v>357</v>
      </c>
      <c r="C101" s="180" t="s">
        <v>253</v>
      </c>
      <c r="D101" s="181"/>
      <c r="E101" s="106">
        <v>0.45900000000000002</v>
      </c>
      <c r="F101" s="106">
        <f t="shared" si="37"/>
        <v>0.48901860000000003</v>
      </c>
      <c r="G101" s="92">
        <v>0</v>
      </c>
      <c r="H101" s="113">
        <f t="shared" si="31"/>
        <v>0</v>
      </c>
      <c r="I101" s="113">
        <f t="shared" si="32"/>
        <v>0</v>
      </c>
      <c r="J101" s="113">
        <f t="shared" si="33"/>
        <v>0</v>
      </c>
      <c r="K101" s="113">
        <f t="shared" si="34"/>
        <v>0</v>
      </c>
      <c r="L101" s="113">
        <f t="shared" si="35"/>
        <v>0</v>
      </c>
    </row>
    <row r="102" spans="1:12" s="40" customFormat="1" ht="20">
      <c r="A102" s="85">
        <f t="shared" si="36"/>
        <v>82</v>
      </c>
      <c r="B102" s="63" t="s">
        <v>358</v>
      </c>
      <c r="C102" s="180" t="s">
        <v>253</v>
      </c>
      <c r="D102" s="181"/>
      <c r="E102" s="106">
        <v>0.39100000000000001</v>
      </c>
      <c r="F102" s="106">
        <f t="shared" si="37"/>
        <v>0.41657140000000004</v>
      </c>
      <c r="G102" s="92">
        <v>0</v>
      </c>
      <c r="H102" s="113">
        <f t="shared" si="31"/>
        <v>0</v>
      </c>
      <c r="I102" s="113">
        <f t="shared" si="32"/>
        <v>0</v>
      </c>
      <c r="J102" s="113">
        <f t="shared" si="33"/>
        <v>0</v>
      </c>
      <c r="K102" s="113">
        <f t="shared" si="34"/>
        <v>0</v>
      </c>
      <c r="L102" s="113">
        <f t="shared" si="35"/>
        <v>0</v>
      </c>
    </row>
    <row r="103" spans="1:12" s="40" customFormat="1" ht="20">
      <c r="A103" s="85">
        <f t="shared" si="36"/>
        <v>83</v>
      </c>
      <c r="B103" s="63" t="s">
        <v>359</v>
      </c>
      <c r="C103" s="180" t="s">
        <v>253</v>
      </c>
      <c r="D103" s="181"/>
      <c r="E103" s="106">
        <v>0.35199999999999998</v>
      </c>
      <c r="F103" s="106">
        <f t="shared" si="37"/>
        <v>0.37502079999999999</v>
      </c>
      <c r="G103" s="92">
        <v>0</v>
      </c>
      <c r="H103" s="113">
        <f t="shared" si="31"/>
        <v>0</v>
      </c>
      <c r="I103" s="113">
        <f t="shared" si="32"/>
        <v>0</v>
      </c>
      <c r="J103" s="113">
        <f t="shared" si="33"/>
        <v>0</v>
      </c>
      <c r="K103" s="113">
        <f t="shared" si="34"/>
        <v>0</v>
      </c>
      <c r="L103" s="113">
        <f t="shared" si="35"/>
        <v>0</v>
      </c>
    </row>
    <row r="104" spans="1:12" s="40" customFormat="1" ht="20">
      <c r="A104" s="85">
        <f t="shared" si="36"/>
        <v>84</v>
      </c>
      <c r="B104" s="63" t="s">
        <v>360</v>
      </c>
      <c r="C104" s="180" t="s">
        <v>253</v>
      </c>
      <c r="D104" s="181"/>
      <c r="E104" s="106">
        <v>0.32200000000000001</v>
      </c>
      <c r="F104" s="106">
        <f t="shared" si="37"/>
        <v>0.3430588</v>
      </c>
      <c r="G104" s="92">
        <v>0</v>
      </c>
      <c r="H104" s="113">
        <f t="shared" si="31"/>
        <v>0</v>
      </c>
      <c r="I104" s="113">
        <f t="shared" si="32"/>
        <v>0</v>
      </c>
      <c r="J104" s="113">
        <f t="shared" si="33"/>
        <v>0</v>
      </c>
      <c r="K104" s="113">
        <f t="shared" si="34"/>
        <v>0</v>
      </c>
      <c r="L104" s="113">
        <f t="shared" si="35"/>
        <v>0</v>
      </c>
    </row>
    <row r="105" spans="1:12" s="40" customFormat="1" ht="20">
      <c r="A105" s="85">
        <f t="shared" si="36"/>
        <v>85</v>
      </c>
      <c r="B105" s="63" t="s">
        <v>362</v>
      </c>
      <c r="C105" s="180" t="s">
        <v>253</v>
      </c>
      <c r="D105" s="181"/>
      <c r="E105" s="106">
        <v>1.2010000000000001</v>
      </c>
      <c r="F105" s="106">
        <f t="shared" si="37"/>
        <v>1.2795454000000002</v>
      </c>
      <c r="G105" s="92">
        <v>0</v>
      </c>
      <c r="H105" s="113">
        <f t="shared" si="31"/>
        <v>0</v>
      </c>
      <c r="I105" s="113">
        <f t="shared" si="32"/>
        <v>0</v>
      </c>
      <c r="J105" s="113">
        <f t="shared" si="33"/>
        <v>0</v>
      </c>
      <c r="K105" s="113">
        <f t="shared" si="34"/>
        <v>0</v>
      </c>
      <c r="L105" s="113">
        <f t="shared" si="35"/>
        <v>0</v>
      </c>
    </row>
    <row r="106" spans="1:12" s="40" customFormat="1" ht="20">
      <c r="A106" s="85">
        <f t="shared" si="36"/>
        <v>86</v>
      </c>
      <c r="B106" s="63" t="s">
        <v>363</v>
      </c>
      <c r="C106" s="180" t="s">
        <v>253</v>
      </c>
      <c r="D106" s="181"/>
      <c r="E106" s="106">
        <v>1.1619999999999999</v>
      </c>
      <c r="F106" s="106">
        <f t="shared" si="37"/>
        <v>1.2379947999999998</v>
      </c>
      <c r="G106" s="92">
        <v>0</v>
      </c>
      <c r="H106" s="113">
        <f t="shared" si="31"/>
        <v>0</v>
      </c>
      <c r="I106" s="113">
        <f t="shared" si="32"/>
        <v>0</v>
      </c>
      <c r="J106" s="113">
        <f t="shared" si="33"/>
        <v>0</v>
      </c>
      <c r="K106" s="113">
        <f t="shared" si="34"/>
        <v>0</v>
      </c>
      <c r="L106" s="113">
        <f t="shared" si="35"/>
        <v>0</v>
      </c>
    </row>
    <row r="107" spans="1:12" s="40" customFormat="1" ht="20">
      <c r="A107" s="85">
        <f t="shared" si="36"/>
        <v>87</v>
      </c>
      <c r="B107" s="63" t="s">
        <v>364</v>
      </c>
      <c r="C107" s="180" t="s">
        <v>253</v>
      </c>
      <c r="D107" s="181"/>
      <c r="E107" s="106">
        <v>1.0940000000000001</v>
      </c>
      <c r="F107" s="106">
        <f t="shared" si="37"/>
        <v>1.1655476</v>
      </c>
      <c r="G107" s="92">
        <v>0</v>
      </c>
      <c r="H107" s="113">
        <f t="shared" si="31"/>
        <v>0</v>
      </c>
      <c r="I107" s="113">
        <f t="shared" si="32"/>
        <v>0</v>
      </c>
      <c r="J107" s="113">
        <f t="shared" si="33"/>
        <v>0</v>
      </c>
      <c r="K107" s="113">
        <f t="shared" si="34"/>
        <v>0</v>
      </c>
      <c r="L107" s="113">
        <f t="shared" si="35"/>
        <v>0</v>
      </c>
    </row>
    <row r="108" spans="1:12" s="40" customFormat="1" ht="20">
      <c r="A108" s="85">
        <f t="shared" si="36"/>
        <v>88</v>
      </c>
      <c r="B108" s="63" t="s">
        <v>365</v>
      </c>
      <c r="C108" s="180" t="s">
        <v>253</v>
      </c>
      <c r="D108" s="181"/>
      <c r="E108" s="106">
        <v>0.996</v>
      </c>
      <c r="F108" s="106">
        <f t="shared" si="37"/>
        <v>1.0611383999999999</v>
      </c>
      <c r="G108" s="92">
        <v>0</v>
      </c>
      <c r="H108" s="113">
        <f t="shared" si="31"/>
        <v>0</v>
      </c>
      <c r="I108" s="113">
        <f t="shared" si="32"/>
        <v>0</v>
      </c>
      <c r="J108" s="113">
        <f t="shared" si="33"/>
        <v>0</v>
      </c>
      <c r="K108" s="113">
        <f t="shared" si="34"/>
        <v>0</v>
      </c>
      <c r="L108" s="113">
        <f t="shared" si="35"/>
        <v>0</v>
      </c>
    </row>
    <row r="109" spans="1:12" s="40" customFormat="1" ht="20">
      <c r="A109" s="85">
        <f t="shared" si="36"/>
        <v>89</v>
      </c>
      <c r="B109" s="63" t="s">
        <v>366</v>
      </c>
      <c r="C109" s="180" t="s">
        <v>253</v>
      </c>
      <c r="D109" s="181"/>
      <c r="E109" s="106">
        <v>0.93799999999999994</v>
      </c>
      <c r="F109" s="106">
        <f t="shared" si="37"/>
        <v>0.99934519999999993</v>
      </c>
      <c r="G109" s="92">
        <v>0</v>
      </c>
      <c r="H109" s="113">
        <f t="shared" si="31"/>
        <v>0</v>
      </c>
      <c r="I109" s="113">
        <f t="shared" si="32"/>
        <v>0</v>
      </c>
      <c r="J109" s="113">
        <f t="shared" si="33"/>
        <v>0</v>
      </c>
      <c r="K109" s="113">
        <f t="shared" si="34"/>
        <v>0</v>
      </c>
      <c r="L109" s="113">
        <f t="shared" si="35"/>
        <v>0</v>
      </c>
    </row>
    <row r="110" spans="1:12" s="40" customFormat="1" ht="20">
      <c r="A110" s="85">
        <f t="shared" si="36"/>
        <v>90</v>
      </c>
      <c r="B110" s="63" t="s">
        <v>367</v>
      </c>
      <c r="C110" s="180" t="s">
        <v>253</v>
      </c>
      <c r="D110" s="181"/>
      <c r="E110" s="106">
        <v>0.879</v>
      </c>
      <c r="F110" s="106">
        <f t="shared" si="37"/>
        <v>0.93648660000000006</v>
      </c>
      <c r="G110" s="92">
        <v>0</v>
      </c>
      <c r="H110" s="113">
        <f t="shared" si="31"/>
        <v>0</v>
      </c>
      <c r="I110" s="113">
        <f t="shared" si="32"/>
        <v>0</v>
      </c>
      <c r="J110" s="113">
        <f t="shared" si="33"/>
        <v>0</v>
      </c>
      <c r="K110" s="113">
        <f t="shared" si="34"/>
        <v>0</v>
      </c>
      <c r="L110" s="113">
        <f t="shared" si="35"/>
        <v>0</v>
      </c>
    </row>
    <row r="111" spans="1:12" s="40" customFormat="1" ht="20">
      <c r="A111" s="85">
        <f t="shared" si="36"/>
        <v>91</v>
      </c>
      <c r="B111" s="63" t="s">
        <v>368</v>
      </c>
      <c r="C111" s="180" t="s">
        <v>253</v>
      </c>
      <c r="D111" s="181"/>
      <c r="E111" s="106">
        <v>0.83</v>
      </c>
      <c r="F111" s="106">
        <f t="shared" si="37"/>
        <v>0.88428200000000001</v>
      </c>
      <c r="G111" s="92">
        <v>0</v>
      </c>
      <c r="H111" s="113">
        <f t="shared" si="31"/>
        <v>0</v>
      </c>
      <c r="I111" s="113">
        <f t="shared" si="32"/>
        <v>0</v>
      </c>
      <c r="J111" s="113">
        <f t="shared" si="33"/>
        <v>0</v>
      </c>
      <c r="K111" s="113">
        <f t="shared" si="34"/>
        <v>0</v>
      </c>
      <c r="L111" s="113">
        <f t="shared" si="35"/>
        <v>0</v>
      </c>
    </row>
    <row r="112" spans="1:12" s="40" customFormat="1" ht="20">
      <c r="A112" s="85">
        <f t="shared" si="36"/>
        <v>92</v>
      </c>
      <c r="B112" s="63" t="s">
        <v>369</v>
      </c>
      <c r="C112" s="180" t="s">
        <v>253</v>
      </c>
      <c r="D112" s="181"/>
      <c r="E112" s="106">
        <v>0.70299999999999996</v>
      </c>
      <c r="F112" s="106">
        <f t="shared" si="37"/>
        <v>0.74897619999999998</v>
      </c>
      <c r="G112" s="92">
        <v>0</v>
      </c>
      <c r="H112" s="113">
        <f t="shared" si="31"/>
        <v>0</v>
      </c>
      <c r="I112" s="113">
        <f t="shared" si="32"/>
        <v>0</v>
      </c>
      <c r="J112" s="113">
        <f t="shared" si="33"/>
        <v>0</v>
      </c>
      <c r="K112" s="113">
        <f t="shared" si="34"/>
        <v>0</v>
      </c>
      <c r="L112" s="113">
        <f t="shared" si="35"/>
        <v>0</v>
      </c>
    </row>
    <row r="113" spans="1:12" s="40" customFormat="1" ht="20">
      <c r="A113" s="85">
        <f t="shared" si="36"/>
        <v>93</v>
      </c>
      <c r="B113" s="63" t="s">
        <v>370</v>
      </c>
      <c r="C113" s="180" t="s">
        <v>253</v>
      </c>
      <c r="D113" s="181"/>
      <c r="E113" s="106">
        <v>0.64500000000000002</v>
      </c>
      <c r="F113" s="106">
        <f t="shared" si="37"/>
        <v>0.68718299999999999</v>
      </c>
      <c r="G113" s="92">
        <v>0</v>
      </c>
      <c r="H113" s="113">
        <f t="shared" si="31"/>
        <v>0</v>
      </c>
      <c r="I113" s="113">
        <f t="shared" si="32"/>
        <v>0</v>
      </c>
      <c r="J113" s="113">
        <f t="shared" si="33"/>
        <v>0</v>
      </c>
      <c r="K113" s="113">
        <f t="shared" si="34"/>
        <v>0</v>
      </c>
      <c r="L113" s="113">
        <f t="shared" si="35"/>
        <v>0</v>
      </c>
    </row>
    <row r="114" spans="1:12" s="40" customFormat="1" ht="20">
      <c r="A114" s="85">
        <f t="shared" si="36"/>
        <v>94</v>
      </c>
      <c r="B114" s="63" t="s">
        <v>371</v>
      </c>
      <c r="C114" s="180" t="s">
        <v>253</v>
      </c>
      <c r="D114" s="181"/>
      <c r="E114" s="106">
        <v>0.58599999999999997</v>
      </c>
      <c r="F114" s="106">
        <f t="shared" si="37"/>
        <v>0.6243244</v>
      </c>
      <c r="G114" s="92">
        <v>0</v>
      </c>
      <c r="H114" s="113">
        <f t="shared" si="31"/>
        <v>0</v>
      </c>
      <c r="I114" s="113">
        <f t="shared" si="32"/>
        <v>0</v>
      </c>
      <c r="J114" s="113">
        <f t="shared" si="33"/>
        <v>0</v>
      </c>
      <c r="K114" s="113">
        <f t="shared" si="34"/>
        <v>0</v>
      </c>
      <c r="L114" s="113">
        <f t="shared" si="35"/>
        <v>0</v>
      </c>
    </row>
    <row r="115" spans="1:12" s="40" customFormat="1" ht="20">
      <c r="A115" s="85">
        <f t="shared" si="36"/>
        <v>95</v>
      </c>
      <c r="B115" s="63" t="s">
        <v>362</v>
      </c>
      <c r="C115" s="180" t="s">
        <v>253</v>
      </c>
      <c r="D115" s="181"/>
      <c r="E115" s="106">
        <v>1.2010000000000001</v>
      </c>
      <c r="F115" s="106">
        <f t="shared" si="37"/>
        <v>1.2795454000000002</v>
      </c>
      <c r="G115" s="92">
        <v>0</v>
      </c>
      <c r="H115" s="113">
        <f t="shared" si="31"/>
        <v>0</v>
      </c>
      <c r="I115" s="113">
        <f t="shared" si="32"/>
        <v>0</v>
      </c>
      <c r="J115" s="113">
        <f t="shared" si="33"/>
        <v>0</v>
      </c>
      <c r="K115" s="113">
        <f t="shared" si="34"/>
        <v>0</v>
      </c>
      <c r="L115" s="113">
        <f t="shared" si="35"/>
        <v>0</v>
      </c>
    </row>
    <row r="116" spans="1:12" s="40" customFormat="1" ht="20">
      <c r="A116" s="82">
        <f t="shared" si="36"/>
        <v>96</v>
      </c>
      <c r="B116" s="78" t="s">
        <v>363</v>
      </c>
      <c r="C116" s="182" t="s">
        <v>253</v>
      </c>
      <c r="D116" s="183"/>
      <c r="E116" s="80">
        <v>1.1619999999999999</v>
      </c>
      <c r="F116" s="80">
        <f t="shared" si="37"/>
        <v>1.2379947999999998</v>
      </c>
      <c r="G116" s="67">
        <v>1500</v>
      </c>
      <c r="H116" s="99">
        <f t="shared" si="31"/>
        <v>1742.9999999999998</v>
      </c>
      <c r="I116" s="100">
        <f t="shared" si="32"/>
        <v>1856.9921999999997</v>
      </c>
      <c r="J116" s="100">
        <f t="shared" si="33"/>
        <v>5228.9999999999991</v>
      </c>
      <c r="K116" s="100">
        <f t="shared" si="34"/>
        <v>5570.9765999999991</v>
      </c>
      <c r="L116" s="100">
        <f t="shared" si="35"/>
        <v>341.97659999999996</v>
      </c>
    </row>
    <row r="117" spans="1:12" s="40" customFormat="1" ht="20">
      <c r="A117" s="85">
        <f t="shared" si="36"/>
        <v>97</v>
      </c>
      <c r="B117" s="63" t="s">
        <v>364</v>
      </c>
      <c r="C117" s="180" t="s">
        <v>253</v>
      </c>
      <c r="D117" s="181"/>
      <c r="E117" s="106">
        <v>1.0940000000000001</v>
      </c>
      <c r="F117" s="106">
        <f t="shared" si="37"/>
        <v>1.1655476</v>
      </c>
      <c r="G117" s="92">
        <v>0</v>
      </c>
      <c r="H117" s="113">
        <f t="shared" si="31"/>
        <v>0</v>
      </c>
      <c r="I117" s="113">
        <f t="shared" si="32"/>
        <v>0</v>
      </c>
      <c r="J117" s="113">
        <f t="shared" si="33"/>
        <v>0</v>
      </c>
      <c r="K117" s="113">
        <f t="shared" si="34"/>
        <v>0</v>
      </c>
      <c r="L117" s="113">
        <f t="shared" si="35"/>
        <v>0</v>
      </c>
    </row>
    <row r="118" spans="1:12" s="87" customFormat="1" ht="20">
      <c r="A118" s="82">
        <v>98</v>
      </c>
      <c r="B118" s="78" t="s">
        <v>365</v>
      </c>
      <c r="C118" s="182" t="s">
        <v>253</v>
      </c>
      <c r="D118" s="183"/>
      <c r="E118" s="80">
        <v>0.996</v>
      </c>
      <c r="F118" s="80">
        <f t="shared" si="37"/>
        <v>1.0611383999999999</v>
      </c>
      <c r="G118" s="67">
        <v>16666.667000000001</v>
      </c>
      <c r="H118" s="99">
        <f t="shared" si="31"/>
        <v>16600.000332</v>
      </c>
      <c r="I118" s="100">
        <f t="shared" si="32"/>
        <v>17685.640353712799</v>
      </c>
      <c r="J118" s="100">
        <f t="shared" si="33"/>
        <v>49800.000996000002</v>
      </c>
      <c r="K118" s="100">
        <f t="shared" si="34"/>
        <v>53056.921061138397</v>
      </c>
      <c r="L118" s="100">
        <f t="shared" si="35"/>
        <v>3256.9200651383944</v>
      </c>
    </row>
    <row r="119" spans="1:12" s="40" customFormat="1" ht="20">
      <c r="A119" s="85">
        <f>A118+1</f>
        <v>99</v>
      </c>
      <c r="B119" s="63" t="s">
        <v>366</v>
      </c>
      <c r="C119" s="180" t="s">
        <v>253</v>
      </c>
      <c r="D119" s="181"/>
      <c r="E119" s="106">
        <v>0.93799999999999994</v>
      </c>
      <c r="F119" s="106">
        <f t="shared" si="37"/>
        <v>0.99934519999999993</v>
      </c>
      <c r="G119" s="92">
        <v>0</v>
      </c>
      <c r="H119" s="113">
        <f t="shared" si="31"/>
        <v>0</v>
      </c>
      <c r="I119" s="113">
        <f t="shared" si="32"/>
        <v>0</v>
      </c>
      <c r="J119" s="113">
        <f t="shared" si="33"/>
        <v>0</v>
      </c>
      <c r="K119" s="113">
        <f t="shared" si="34"/>
        <v>0</v>
      </c>
      <c r="L119" s="113">
        <f t="shared" si="35"/>
        <v>0</v>
      </c>
    </row>
    <row r="120" spans="1:12" s="40" customFormat="1" ht="20">
      <c r="A120" s="85">
        <f t="shared" si="36"/>
        <v>100</v>
      </c>
      <c r="B120" s="63" t="s">
        <v>367</v>
      </c>
      <c r="C120" s="180" t="s">
        <v>253</v>
      </c>
      <c r="D120" s="181"/>
      <c r="E120" s="106">
        <v>0.879</v>
      </c>
      <c r="F120" s="106">
        <f t="shared" si="37"/>
        <v>0.93648660000000006</v>
      </c>
      <c r="G120" s="92">
        <v>0</v>
      </c>
      <c r="H120" s="113">
        <f t="shared" si="31"/>
        <v>0</v>
      </c>
      <c r="I120" s="113">
        <f t="shared" si="32"/>
        <v>0</v>
      </c>
      <c r="J120" s="113">
        <f t="shared" si="33"/>
        <v>0</v>
      </c>
      <c r="K120" s="113">
        <f t="shared" si="34"/>
        <v>0</v>
      </c>
      <c r="L120" s="113">
        <f t="shared" si="35"/>
        <v>0</v>
      </c>
    </row>
    <row r="121" spans="1:12" s="40" customFormat="1" ht="20">
      <c r="A121" s="85">
        <f t="shared" si="36"/>
        <v>101</v>
      </c>
      <c r="B121" s="63" t="s">
        <v>368</v>
      </c>
      <c r="C121" s="180" t="s">
        <v>253</v>
      </c>
      <c r="D121" s="181"/>
      <c r="E121" s="106">
        <v>0.83</v>
      </c>
      <c r="F121" s="106">
        <f t="shared" si="37"/>
        <v>0.88428200000000001</v>
      </c>
      <c r="G121" s="92">
        <v>0</v>
      </c>
      <c r="H121" s="113">
        <f t="shared" si="31"/>
        <v>0</v>
      </c>
      <c r="I121" s="113">
        <f t="shared" si="32"/>
        <v>0</v>
      </c>
      <c r="J121" s="113">
        <f t="shared" si="33"/>
        <v>0</v>
      </c>
      <c r="K121" s="113">
        <f t="shared" si="34"/>
        <v>0</v>
      </c>
      <c r="L121" s="113">
        <f t="shared" si="35"/>
        <v>0</v>
      </c>
    </row>
    <row r="122" spans="1:12" s="40" customFormat="1" ht="20">
      <c r="A122" s="85">
        <f t="shared" si="36"/>
        <v>102</v>
      </c>
      <c r="B122" s="63" t="s">
        <v>369</v>
      </c>
      <c r="C122" s="180" t="s">
        <v>253</v>
      </c>
      <c r="D122" s="181"/>
      <c r="E122" s="106">
        <v>0.70299999999999996</v>
      </c>
      <c r="F122" s="106">
        <f t="shared" si="37"/>
        <v>0.74897619999999998</v>
      </c>
      <c r="G122" s="92">
        <v>0</v>
      </c>
      <c r="H122" s="113">
        <f t="shared" si="31"/>
        <v>0</v>
      </c>
      <c r="I122" s="113">
        <f t="shared" si="32"/>
        <v>0</v>
      </c>
      <c r="J122" s="113">
        <f t="shared" si="33"/>
        <v>0</v>
      </c>
      <c r="K122" s="113">
        <f t="shared" si="34"/>
        <v>0</v>
      </c>
      <c r="L122" s="113">
        <f t="shared" si="35"/>
        <v>0</v>
      </c>
    </row>
    <row r="123" spans="1:12" s="40" customFormat="1" ht="20">
      <c r="A123" s="85">
        <f t="shared" si="36"/>
        <v>103</v>
      </c>
      <c r="B123" s="63" t="s">
        <v>370</v>
      </c>
      <c r="C123" s="180" t="s">
        <v>253</v>
      </c>
      <c r="D123" s="181"/>
      <c r="E123" s="106">
        <v>0.64500000000000002</v>
      </c>
      <c r="F123" s="106">
        <f t="shared" si="37"/>
        <v>0.68718299999999999</v>
      </c>
      <c r="G123" s="92">
        <v>0</v>
      </c>
      <c r="H123" s="113">
        <f t="shared" si="31"/>
        <v>0</v>
      </c>
      <c r="I123" s="113">
        <f t="shared" si="32"/>
        <v>0</v>
      </c>
      <c r="J123" s="113">
        <f t="shared" si="33"/>
        <v>0</v>
      </c>
      <c r="K123" s="113">
        <f t="shared" si="34"/>
        <v>0</v>
      </c>
      <c r="L123" s="113">
        <f t="shared" si="35"/>
        <v>0</v>
      </c>
    </row>
    <row r="124" spans="1:12" s="40" customFormat="1" ht="20">
      <c r="A124" s="85">
        <f t="shared" si="36"/>
        <v>104</v>
      </c>
      <c r="B124" s="63" t="s">
        <v>371</v>
      </c>
      <c r="C124" s="180" t="s">
        <v>253</v>
      </c>
      <c r="D124" s="181"/>
      <c r="E124" s="106">
        <v>0.58599999999999997</v>
      </c>
      <c r="F124" s="106">
        <f t="shared" si="37"/>
        <v>0.6243244</v>
      </c>
      <c r="G124" s="92">
        <v>0</v>
      </c>
      <c r="H124" s="113">
        <f t="shared" si="31"/>
        <v>0</v>
      </c>
      <c r="I124" s="113">
        <f t="shared" si="32"/>
        <v>0</v>
      </c>
      <c r="J124" s="113">
        <f t="shared" si="33"/>
        <v>0</v>
      </c>
      <c r="K124" s="113">
        <f t="shared" si="34"/>
        <v>0</v>
      </c>
      <c r="L124" s="113">
        <f t="shared" si="35"/>
        <v>0</v>
      </c>
    </row>
    <row r="125" spans="1:12" s="40" customFormat="1" ht="20">
      <c r="A125" s="85">
        <f t="shared" si="36"/>
        <v>105</v>
      </c>
      <c r="B125" s="63" t="s">
        <v>372</v>
      </c>
      <c r="C125" s="180" t="s">
        <v>253</v>
      </c>
      <c r="D125" s="181"/>
      <c r="E125" s="106">
        <v>1.446</v>
      </c>
      <c r="F125" s="106">
        <f t="shared" si="37"/>
        <v>1.5405683999999999</v>
      </c>
      <c r="G125" s="92">
        <v>0</v>
      </c>
      <c r="H125" s="113">
        <f t="shared" si="31"/>
        <v>0</v>
      </c>
      <c r="I125" s="113">
        <f t="shared" si="32"/>
        <v>0</v>
      </c>
      <c r="J125" s="113">
        <f t="shared" si="33"/>
        <v>0</v>
      </c>
      <c r="K125" s="113">
        <f t="shared" si="34"/>
        <v>0</v>
      </c>
      <c r="L125" s="113">
        <f t="shared" si="35"/>
        <v>0</v>
      </c>
    </row>
    <row r="126" spans="1:12" s="40" customFormat="1" ht="20">
      <c r="A126" s="85">
        <f t="shared" si="36"/>
        <v>106</v>
      </c>
      <c r="B126" s="63" t="s">
        <v>373</v>
      </c>
      <c r="C126" s="180" t="s">
        <v>253</v>
      </c>
      <c r="D126" s="181"/>
      <c r="E126" s="106">
        <v>1.397</v>
      </c>
      <c r="F126" s="106">
        <f t="shared" si="37"/>
        <v>1.4883638000000001</v>
      </c>
      <c r="G126" s="92">
        <v>0</v>
      </c>
      <c r="H126" s="113">
        <f t="shared" si="31"/>
        <v>0</v>
      </c>
      <c r="I126" s="113">
        <f t="shared" si="32"/>
        <v>0</v>
      </c>
      <c r="J126" s="113">
        <f t="shared" si="33"/>
        <v>0</v>
      </c>
      <c r="K126" s="113">
        <f t="shared" si="34"/>
        <v>0</v>
      </c>
      <c r="L126" s="113">
        <f t="shared" si="35"/>
        <v>0</v>
      </c>
    </row>
    <row r="127" spans="1:12" s="40" customFormat="1" ht="20">
      <c r="A127" s="85">
        <f t="shared" si="36"/>
        <v>107</v>
      </c>
      <c r="B127" s="63" t="s">
        <v>374</v>
      </c>
      <c r="C127" s="180" t="s">
        <v>253</v>
      </c>
      <c r="D127" s="181"/>
      <c r="E127" s="106">
        <v>1.319</v>
      </c>
      <c r="F127" s="106">
        <f t="shared" si="37"/>
        <v>1.4052625999999999</v>
      </c>
      <c r="G127" s="92">
        <v>0</v>
      </c>
      <c r="H127" s="113">
        <f t="shared" si="31"/>
        <v>0</v>
      </c>
      <c r="I127" s="113">
        <f t="shared" si="32"/>
        <v>0</v>
      </c>
      <c r="J127" s="113">
        <f t="shared" si="33"/>
        <v>0</v>
      </c>
      <c r="K127" s="113">
        <f t="shared" si="34"/>
        <v>0</v>
      </c>
      <c r="L127" s="113">
        <f t="shared" si="35"/>
        <v>0</v>
      </c>
    </row>
    <row r="128" spans="1:12" s="40" customFormat="1" ht="20">
      <c r="A128" s="85">
        <f t="shared" si="36"/>
        <v>108</v>
      </c>
      <c r="B128" s="63" t="s">
        <v>375</v>
      </c>
      <c r="C128" s="180" t="s">
        <v>253</v>
      </c>
      <c r="D128" s="181"/>
      <c r="E128" s="106">
        <v>1.1919999999999999</v>
      </c>
      <c r="F128" s="106">
        <f t="shared" si="37"/>
        <v>1.2699567999999999</v>
      </c>
      <c r="G128" s="92">
        <v>0</v>
      </c>
      <c r="H128" s="113">
        <f t="shared" si="31"/>
        <v>0</v>
      </c>
      <c r="I128" s="113">
        <f t="shared" si="32"/>
        <v>0</v>
      </c>
      <c r="J128" s="113">
        <f t="shared" si="33"/>
        <v>0</v>
      </c>
      <c r="K128" s="113">
        <f t="shared" si="34"/>
        <v>0</v>
      </c>
      <c r="L128" s="113">
        <f t="shared" si="35"/>
        <v>0</v>
      </c>
    </row>
    <row r="129" spans="1:12" s="40" customFormat="1" ht="20">
      <c r="A129" s="85">
        <f t="shared" si="36"/>
        <v>109</v>
      </c>
      <c r="B129" s="63" t="s">
        <v>376</v>
      </c>
      <c r="C129" s="180" t="s">
        <v>253</v>
      </c>
      <c r="D129" s="181"/>
      <c r="E129" s="106">
        <v>1.123</v>
      </c>
      <c r="F129" s="106">
        <f t="shared" si="37"/>
        <v>1.1964442</v>
      </c>
      <c r="G129" s="92">
        <v>0</v>
      </c>
      <c r="H129" s="113">
        <f t="shared" si="31"/>
        <v>0</v>
      </c>
      <c r="I129" s="113">
        <f t="shared" si="32"/>
        <v>0</v>
      </c>
      <c r="J129" s="113">
        <f t="shared" si="33"/>
        <v>0</v>
      </c>
      <c r="K129" s="113">
        <f t="shared" si="34"/>
        <v>0</v>
      </c>
      <c r="L129" s="113">
        <f t="shared" si="35"/>
        <v>0</v>
      </c>
    </row>
    <row r="130" spans="1:12" s="40" customFormat="1" ht="20">
      <c r="A130" s="85">
        <f t="shared" si="36"/>
        <v>110</v>
      </c>
      <c r="B130" s="63" t="s">
        <v>377</v>
      </c>
      <c r="C130" s="180" t="s">
        <v>253</v>
      </c>
      <c r="D130" s="181"/>
      <c r="E130" s="106">
        <v>1.0549999999999999</v>
      </c>
      <c r="F130" s="106">
        <f t="shared" si="37"/>
        <v>1.1239969999999999</v>
      </c>
      <c r="G130" s="92">
        <v>0</v>
      </c>
      <c r="H130" s="113">
        <f t="shared" si="31"/>
        <v>0</v>
      </c>
      <c r="I130" s="113">
        <f t="shared" si="32"/>
        <v>0</v>
      </c>
      <c r="J130" s="113">
        <f t="shared" si="33"/>
        <v>0</v>
      </c>
      <c r="K130" s="113">
        <f t="shared" si="34"/>
        <v>0</v>
      </c>
      <c r="L130" s="113">
        <f t="shared" si="35"/>
        <v>0</v>
      </c>
    </row>
    <row r="131" spans="1:12" s="40" customFormat="1" ht="20">
      <c r="A131" s="85">
        <f t="shared" si="36"/>
        <v>111</v>
      </c>
      <c r="B131" s="63" t="s">
        <v>378</v>
      </c>
      <c r="C131" s="180" t="s">
        <v>253</v>
      </c>
      <c r="D131" s="181"/>
      <c r="E131" s="106">
        <v>0.996</v>
      </c>
      <c r="F131" s="106">
        <f t="shared" si="37"/>
        <v>1.0611383999999999</v>
      </c>
      <c r="G131" s="92">
        <v>0</v>
      </c>
      <c r="H131" s="113">
        <f t="shared" si="31"/>
        <v>0</v>
      </c>
      <c r="I131" s="113">
        <f t="shared" si="32"/>
        <v>0</v>
      </c>
      <c r="J131" s="113">
        <f t="shared" si="33"/>
        <v>0</v>
      </c>
      <c r="K131" s="113">
        <f t="shared" si="34"/>
        <v>0</v>
      </c>
      <c r="L131" s="113">
        <f t="shared" si="35"/>
        <v>0</v>
      </c>
    </row>
    <row r="132" spans="1:12" s="40" customFormat="1" ht="20">
      <c r="A132" s="85">
        <f t="shared" si="36"/>
        <v>112</v>
      </c>
      <c r="B132" s="63" t="s">
        <v>379</v>
      </c>
      <c r="C132" s="180" t="s">
        <v>253</v>
      </c>
      <c r="D132" s="181"/>
      <c r="E132" s="106">
        <v>0.84</v>
      </c>
      <c r="F132" s="106">
        <f t="shared" si="37"/>
        <v>0.89493599999999995</v>
      </c>
      <c r="G132" s="92">
        <v>0</v>
      </c>
      <c r="H132" s="113">
        <f t="shared" si="31"/>
        <v>0</v>
      </c>
      <c r="I132" s="113">
        <f t="shared" si="32"/>
        <v>0</v>
      </c>
      <c r="J132" s="113">
        <f t="shared" si="33"/>
        <v>0</v>
      </c>
      <c r="K132" s="113">
        <f t="shared" si="34"/>
        <v>0</v>
      </c>
      <c r="L132" s="113">
        <f t="shared" si="35"/>
        <v>0</v>
      </c>
    </row>
    <row r="133" spans="1:12" s="40" customFormat="1" ht="20">
      <c r="A133" s="85">
        <f t="shared" si="36"/>
        <v>113</v>
      </c>
      <c r="B133" s="63" t="s">
        <v>380</v>
      </c>
      <c r="C133" s="180" t="s">
        <v>253</v>
      </c>
      <c r="D133" s="181"/>
      <c r="E133" s="106">
        <v>0.77200000000000002</v>
      </c>
      <c r="F133" s="106">
        <f t="shared" si="37"/>
        <v>0.82248880000000002</v>
      </c>
      <c r="G133" s="92">
        <v>0</v>
      </c>
      <c r="H133" s="113">
        <f t="shared" si="31"/>
        <v>0</v>
      </c>
      <c r="I133" s="113">
        <f t="shared" si="32"/>
        <v>0</v>
      </c>
      <c r="J133" s="113">
        <f t="shared" si="33"/>
        <v>0</v>
      </c>
      <c r="K133" s="113">
        <f t="shared" si="34"/>
        <v>0</v>
      </c>
      <c r="L133" s="113">
        <f t="shared" si="35"/>
        <v>0</v>
      </c>
    </row>
    <row r="134" spans="1:12" s="40" customFormat="1" ht="20">
      <c r="A134" s="85">
        <f t="shared" si="36"/>
        <v>114</v>
      </c>
      <c r="B134" s="63" t="s">
        <v>381</v>
      </c>
      <c r="C134" s="180" t="s">
        <v>253</v>
      </c>
      <c r="D134" s="181"/>
      <c r="E134" s="106">
        <v>0.70299999999999996</v>
      </c>
      <c r="F134" s="106">
        <f t="shared" si="37"/>
        <v>0.74897619999999998</v>
      </c>
      <c r="G134" s="92">
        <v>0</v>
      </c>
      <c r="H134" s="113">
        <f t="shared" si="31"/>
        <v>0</v>
      </c>
      <c r="I134" s="113">
        <f t="shared" si="32"/>
        <v>0</v>
      </c>
      <c r="J134" s="113">
        <f t="shared" si="33"/>
        <v>0</v>
      </c>
      <c r="K134" s="113">
        <f t="shared" si="34"/>
        <v>0</v>
      </c>
      <c r="L134" s="113">
        <f t="shared" si="35"/>
        <v>0</v>
      </c>
    </row>
    <row r="135" spans="1:12" s="40" customFormat="1" ht="20">
      <c r="A135" s="85">
        <f t="shared" si="36"/>
        <v>115</v>
      </c>
      <c r="B135" s="63" t="s">
        <v>382</v>
      </c>
      <c r="C135" s="180" t="s">
        <v>253</v>
      </c>
      <c r="D135" s="181"/>
      <c r="E135" s="106">
        <v>2.0019999999999998</v>
      </c>
      <c r="F135" s="106">
        <f t="shared" si="37"/>
        <v>2.1329307999999996</v>
      </c>
      <c r="G135" s="92">
        <v>0</v>
      </c>
      <c r="H135" s="113">
        <f t="shared" si="31"/>
        <v>0</v>
      </c>
      <c r="I135" s="113">
        <f t="shared" si="32"/>
        <v>0</v>
      </c>
      <c r="J135" s="113">
        <f t="shared" si="33"/>
        <v>0</v>
      </c>
      <c r="K135" s="113">
        <f t="shared" si="34"/>
        <v>0</v>
      </c>
      <c r="L135" s="113">
        <f t="shared" si="35"/>
        <v>0</v>
      </c>
    </row>
    <row r="136" spans="1:12" s="40" customFormat="1" ht="20">
      <c r="A136" s="85">
        <f t="shared" si="36"/>
        <v>116</v>
      </c>
      <c r="B136" s="63" t="s">
        <v>383</v>
      </c>
      <c r="C136" s="180" t="s">
        <v>253</v>
      </c>
      <c r="D136" s="181"/>
      <c r="E136" s="106">
        <v>1.8752</v>
      </c>
      <c r="F136" s="106">
        <f t="shared" si="37"/>
        <v>1.99783808</v>
      </c>
      <c r="G136" s="92">
        <v>0</v>
      </c>
      <c r="H136" s="113">
        <f t="shared" si="31"/>
        <v>0</v>
      </c>
      <c r="I136" s="113">
        <f t="shared" si="32"/>
        <v>0</v>
      </c>
      <c r="J136" s="113">
        <f t="shared" si="33"/>
        <v>0</v>
      </c>
      <c r="K136" s="113">
        <f t="shared" si="34"/>
        <v>0</v>
      </c>
      <c r="L136" s="113">
        <f t="shared" si="35"/>
        <v>0</v>
      </c>
    </row>
    <row r="137" spans="1:12" s="40" customFormat="1" ht="20">
      <c r="A137" s="85">
        <f t="shared" si="36"/>
        <v>117</v>
      </c>
      <c r="B137" s="63" t="s">
        <v>384</v>
      </c>
      <c r="C137" s="180" t="s">
        <v>253</v>
      </c>
      <c r="D137" s="181"/>
      <c r="E137" s="106">
        <v>1.7484999999999999</v>
      </c>
      <c r="F137" s="106">
        <f t="shared" si="37"/>
        <v>1.8628518999999999</v>
      </c>
      <c r="G137" s="92">
        <v>0</v>
      </c>
      <c r="H137" s="113">
        <f t="shared" si="31"/>
        <v>0</v>
      </c>
      <c r="I137" s="113">
        <f t="shared" si="32"/>
        <v>0</v>
      </c>
      <c r="J137" s="113">
        <f t="shared" si="33"/>
        <v>0</v>
      </c>
      <c r="K137" s="113">
        <f t="shared" si="34"/>
        <v>0</v>
      </c>
      <c r="L137" s="113">
        <f t="shared" si="35"/>
        <v>0</v>
      </c>
    </row>
    <row r="138" spans="1:12" s="40" customFormat="1" ht="20">
      <c r="A138" s="85">
        <f t="shared" si="36"/>
        <v>118</v>
      </c>
      <c r="B138" s="63" t="s">
        <v>385</v>
      </c>
      <c r="C138" s="180" t="s">
        <v>253</v>
      </c>
      <c r="D138" s="181"/>
      <c r="E138" s="106">
        <v>1.6387</v>
      </c>
      <c r="F138" s="106">
        <f t="shared" si="37"/>
        <v>1.7458709800000001</v>
      </c>
      <c r="G138" s="92">
        <v>0</v>
      </c>
      <c r="H138" s="113">
        <f t="shared" si="31"/>
        <v>0</v>
      </c>
      <c r="I138" s="113">
        <f t="shared" si="32"/>
        <v>0</v>
      </c>
      <c r="J138" s="113">
        <f t="shared" si="33"/>
        <v>0</v>
      </c>
      <c r="K138" s="113">
        <f t="shared" si="34"/>
        <v>0</v>
      </c>
      <c r="L138" s="113">
        <f t="shared" si="35"/>
        <v>0</v>
      </c>
    </row>
    <row r="139" spans="1:12" s="40" customFormat="1" ht="20">
      <c r="A139" s="85">
        <f t="shared" si="36"/>
        <v>119</v>
      </c>
      <c r="B139" s="63" t="s">
        <v>386</v>
      </c>
      <c r="C139" s="180" t="s">
        <v>253</v>
      </c>
      <c r="D139" s="181"/>
      <c r="E139" s="106">
        <v>1.5289000000000001</v>
      </c>
      <c r="F139" s="106">
        <f t="shared" si="37"/>
        <v>1.6288900600000003</v>
      </c>
      <c r="G139" s="92">
        <v>0</v>
      </c>
      <c r="H139" s="113">
        <f t="shared" si="31"/>
        <v>0</v>
      </c>
      <c r="I139" s="113">
        <f t="shared" si="32"/>
        <v>0</v>
      </c>
      <c r="J139" s="113">
        <f t="shared" si="33"/>
        <v>0</v>
      </c>
      <c r="K139" s="113">
        <f t="shared" si="34"/>
        <v>0</v>
      </c>
      <c r="L139" s="113">
        <f t="shared" si="35"/>
        <v>0</v>
      </c>
    </row>
    <row r="140" spans="1:12" s="40" customFormat="1" ht="20">
      <c r="A140" s="85">
        <f t="shared" si="36"/>
        <v>120</v>
      </c>
      <c r="B140" s="63" t="s">
        <v>387</v>
      </c>
      <c r="C140" s="180" t="s">
        <v>253</v>
      </c>
      <c r="D140" s="181"/>
      <c r="E140" s="106">
        <v>1.4276</v>
      </c>
      <c r="F140" s="106">
        <f t="shared" si="37"/>
        <v>1.5209650399999999</v>
      </c>
      <c r="G140" s="92">
        <v>0</v>
      </c>
      <c r="H140" s="113">
        <f t="shared" si="31"/>
        <v>0</v>
      </c>
      <c r="I140" s="113">
        <f t="shared" si="32"/>
        <v>0</v>
      </c>
      <c r="J140" s="113">
        <f t="shared" si="33"/>
        <v>0</v>
      </c>
      <c r="K140" s="113">
        <f t="shared" si="34"/>
        <v>0</v>
      </c>
      <c r="L140" s="113">
        <f t="shared" si="35"/>
        <v>0</v>
      </c>
    </row>
    <row r="141" spans="1:12" s="40" customFormat="1" ht="20">
      <c r="A141" s="85">
        <f t="shared" si="36"/>
        <v>121</v>
      </c>
      <c r="B141" s="63" t="s">
        <v>388</v>
      </c>
      <c r="C141" s="180" t="s">
        <v>253</v>
      </c>
      <c r="D141" s="181"/>
      <c r="E141" s="106">
        <v>1.3346</v>
      </c>
      <c r="F141" s="106">
        <f t="shared" si="37"/>
        <v>1.4218828400000001</v>
      </c>
      <c r="G141" s="92">
        <v>0</v>
      </c>
      <c r="H141" s="113">
        <f t="shared" si="31"/>
        <v>0</v>
      </c>
      <c r="I141" s="113">
        <f t="shared" si="32"/>
        <v>0</v>
      </c>
      <c r="J141" s="113">
        <f t="shared" si="33"/>
        <v>0</v>
      </c>
      <c r="K141" s="113">
        <f t="shared" si="34"/>
        <v>0</v>
      </c>
      <c r="L141" s="113">
        <f t="shared" si="35"/>
        <v>0</v>
      </c>
    </row>
    <row r="142" spans="1:12" s="40" customFormat="1" ht="20">
      <c r="A142" s="85">
        <f t="shared" si="36"/>
        <v>122</v>
      </c>
      <c r="B142" s="63" t="s">
        <v>389</v>
      </c>
      <c r="C142" s="180" t="s">
        <v>253</v>
      </c>
      <c r="D142" s="181"/>
      <c r="E142" s="106">
        <v>1.2502</v>
      </c>
      <c r="F142" s="106">
        <f t="shared" si="37"/>
        <v>1.33196308</v>
      </c>
      <c r="G142" s="92">
        <v>0</v>
      </c>
      <c r="H142" s="113">
        <f t="shared" si="31"/>
        <v>0</v>
      </c>
      <c r="I142" s="113">
        <f t="shared" si="32"/>
        <v>0</v>
      </c>
      <c r="J142" s="113">
        <f t="shared" si="33"/>
        <v>0</v>
      </c>
      <c r="K142" s="113">
        <f t="shared" si="34"/>
        <v>0</v>
      </c>
      <c r="L142" s="113">
        <f t="shared" si="35"/>
        <v>0</v>
      </c>
    </row>
    <row r="143" spans="1:12" s="40" customFormat="1" ht="20">
      <c r="A143" s="85">
        <f t="shared" si="36"/>
        <v>123</v>
      </c>
      <c r="B143" s="63" t="s">
        <v>390</v>
      </c>
      <c r="C143" s="180" t="s">
        <v>253</v>
      </c>
      <c r="D143" s="181"/>
      <c r="E143" s="106">
        <v>1.1657</v>
      </c>
      <c r="F143" s="106">
        <f t="shared" si="37"/>
        <v>1.2419367800000001</v>
      </c>
      <c r="G143" s="92">
        <v>0</v>
      </c>
      <c r="H143" s="113">
        <f t="shared" si="31"/>
        <v>0</v>
      </c>
      <c r="I143" s="113">
        <f t="shared" si="32"/>
        <v>0</v>
      </c>
      <c r="J143" s="113">
        <f t="shared" si="33"/>
        <v>0</v>
      </c>
      <c r="K143" s="113">
        <f t="shared" si="34"/>
        <v>0</v>
      </c>
      <c r="L143" s="113">
        <f t="shared" si="35"/>
        <v>0</v>
      </c>
    </row>
    <row r="144" spans="1:12" s="40" customFormat="1" ht="20">
      <c r="A144" s="85">
        <f t="shared" si="36"/>
        <v>124</v>
      </c>
      <c r="B144" s="63" t="s">
        <v>391</v>
      </c>
      <c r="C144" s="180" t="s">
        <v>253</v>
      </c>
      <c r="D144" s="181"/>
      <c r="E144" s="106">
        <v>1.0897000000000001</v>
      </c>
      <c r="F144" s="106">
        <f t="shared" si="37"/>
        <v>1.1609663800000001</v>
      </c>
      <c r="G144" s="92">
        <v>0</v>
      </c>
      <c r="H144" s="113">
        <f t="shared" si="31"/>
        <v>0</v>
      </c>
      <c r="I144" s="113">
        <f t="shared" si="32"/>
        <v>0</v>
      </c>
      <c r="J144" s="113">
        <f t="shared" si="33"/>
        <v>0</v>
      </c>
      <c r="K144" s="113">
        <f t="shared" si="34"/>
        <v>0</v>
      </c>
      <c r="L144" s="113">
        <f t="shared" si="35"/>
        <v>0</v>
      </c>
    </row>
    <row r="145" spans="1:12" s="40" customFormat="1" ht="20">
      <c r="A145" s="85">
        <f t="shared" si="36"/>
        <v>125</v>
      </c>
      <c r="B145" s="107" t="s">
        <v>361</v>
      </c>
      <c r="C145" s="180" t="s">
        <v>253</v>
      </c>
      <c r="D145" s="181"/>
      <c r="E145" s="106">
        <v>1.0845</v>
      </c>
      <c r="F145" s="106">
        <f t="shared" si="37"/>
        <v>1.1554263</v>
      </c>
      <c r="G145" s="92">
        <v>0</v>
      </c>
      <c r="H145" s="113">
        <f t="shared" si="31"/>
        <v>0</v>
      </c>
      <c r="I145" s="113">
        <f t="shared" si="32"/>
        <v>0</v>
      </c>
      <c r="J145" s="113">
        <f t="shared" si="33"/>
        <v>0</v>
      </c>
      <c r="K145" s="113">
        <f t="shared" si="34"/>
        <v>0</v>
      </c>
      <c r="L145" s="113">
        <f t="shared" si="35"/>
        <v>0</v>
      </c>
    </row>
    <row r="146" spans="1:12" s="40" customFormat="1" ht="20">
      <c r="A146" s="85">
        <f t="shared" si="36"/>
        <v>126</v>
      </c>
      <c r="B146" s="107" t="s">
        <v>392</v>
      </c>
      <c r="C146" s="180" t="s">
        <v>253</v>
      </c>
      <c r="D146" s="181"/>
      <c r="E146" s="106">
        <v>1.0136000000000001</v>
      </c>
      <c r="F146" s="106">
        <f t="shared" si="37"/>
        <v>1.0798894400000001</v>
      </c>
      <c r="G146" s="92">
        <v>0</v>
      </c>
      <c r="H146" s="113">
        <f t="shared" si="31"/>
        <v>0</v>
      </c>
      <c r="I146" s="113">
        <f t="shared" si="32"/>
        <v>0</v>
      </c>
      <c r="J146" s="113">
        <f t="shared" si="33"/>
        <v>0</v>
      </c>
      <c r="K146" s="113">
        <f t="shared" si="34"/>
        <v>0</v>
      </c>
      <c r="L146" s="113">
        <f t="shared" si="35"/>
        <v>0</v>
      </c>
    </row>
    <row r="147" spans="1:12" s="40" customFormat="1" ht="20">
      <c r="A147" s="85">
        <f t="shared" si="36"/>
        <v>127</v>
      </c>
      <c r="B147" s="107" t="s">
        <v>393</v>
      </c>
      <c r="C147" s="180" t="s">
        <v>253</v>
      </c>
      <c r="D147" s="181"/>
      <c r="E147" s="106">
        <v>0.94730000000000003</v>
      </c>
      <c r="F147" s="106">
        <f t="shared" si="37"/>
        <v>1.0092534200000001</v>
      </c>
      <c r="G147" s="92">
        <v>0</v>
      </c>
      <c r="H147" s="113">
        <f t="shared" si="31"/>
        <v>0</v>
      </c>
      <c r="I147" s="113">
        <f t="shared" si="32"/>
        <v>0</v>
      </c>
      <c r="J147" s="113">
        <f t="shared" si="33"/>
        <v>0</v>
      </c>
      <c r="K147" s="113">
        <f t="shared" si="34"/>
        <v>0</v>
      </c>
      <c r="L147" s="113">
        <f t="shared" si="35"/>
        <v>0</v>
      </c>
    </row>
    <row r="148" spans="1:12" s="40" customFormat="1" ht="20">
      <c r="A148" s="85">
        <f t="shared" si="36"/>
        <v>128</v>
      </c>
      <c r="B148" s="107" t="s">
        <v>394</v>
      </c>
      <c r="C148" s="180" t="s">
        <v>253</v>
      </c>
      <c r="D148" s="181"/>
      <c r="E148" s="106">
        <v>0.88529999999999998</v>
      </c>
      <c r="F148" s="106">
        <f t="shared" si="37"/>
        <v>0.94319861999999999</v>
      </c>
      <c r="G148" s="92">
        <v>0</v>
      </c>
      <c r="H148" s="113">
        <f t="shared" si="31"/>
        <v>0</v>
      </c>
      <c r="I148" s="113">
        <f t="shared" si="32"/>
        <v>0</v>
      </c>
      <c r="J148" s="113">
        <f t="shared" si="33"/>
        <v>0</v>
      </c>
      <c r="K148" s="113">
        <f t="shared" si="34"/>
        <v>0</v>
      </c>
      <c r="L148" s="113">
        <f t="shared" si="35"/>
        <v>0</v>
      </c>
    </row>
    <row r="149" spans="1:12" s="40" customFormat="1" ht="20">
      <c r="A149" s="85">
        <f t="shared" si="36"/>
        <v>129</v>
      </c>
      <c r="B149" s="107" t="s">
        <v>395</v>
      </c>
      <c r="C149" s="180" t="s">
        <v>253</v>
      </c>
      <c r="D149" s="181"/>
      <c r="E149" s="106">
        <v>0.82740000000000002</v>
      </c>
      <c r="F149" s="106">
        <f t="shared" si="37"/>
        <v>0.88151195999999998</v>
      </c>
      <c r="G149" s="92">
        <v>0</v>
      </c>
      <c r="H149" s="113">
        <f t="shared" si="31"/>
        <v>0</v>
      </c>
      <c r="I149" s="113">
        <f t="shared" si="32"/>
        <v>0</v>
      </c>
      <c r="J149" s="113">
        <f t="shared" si="33"/>
        <v>0</v>
      </c>
      <c r="K149" s="113">
        <f t="shared" si="34"/>
        <v>0</v>
      </c>
      <c r="L149" s="113">
        <f t="shared" si="35"/>
        <v>0</v>
      </c>
    </row>
    <row r="150" spans="1:12" s="40" customFormat="1" ht="20">
      <c r="A150" s="85">
        <f t="shared" si="36"/>
        <v>130</v>
      </c>
      <c r="B150" s="107" t="s">
        <v>396</v>
      </c>
      <c r="C150" s="180" t="s">
        <v>253</v>
      </c>
      <c r="D150" s="181"/>
      <c r="E150" s="106">
        <v>0.77329999999999999</v>
      </c>
      <c r="F150" s="106">
        <f t="shared" si="37"/>
        <v>0.82387381999999998</v>
      </c>
      <c r="G150" s="92">
        <v>0</v>
      </c>
      <c r="H150" s="113">
        <f t="shared" si="31"/>
        <v>0</v>
      </c>
      <c r="I150" s="113">
        <f t="shared" si="32"/>
        <v>0</v>
      </c>
      <c r="J150" s="113">
        <f t="shared" si="33"/>
        <v>0</v>
      </c>
      <c r="K150" s="113">
        <f t="shared" si="34"/>
        <v>0</v>
      </c>
      <c r="L150" s="113">
        <f t="shared" si="35"/>
        <v>0</v>
      </c>
    </row>
    <row r="151" spans="1:12" s="40" customFormat="1" ht="20">
      <c r="A151" s="85">
        <f t="shared" si="36"/>
        <v>131</v>
      </c>
      <c r="B151" s="107" t="s">
        <v>397</v>
      </c>
      <c r="C151" s="180" t="s">
        <v>253</v>
      </c>
      <c r="D151" s="181"/>
      <c r="E151" s="106">
        <v>0.72270000000000001</v>
      </c>
      <c r="F151" s="106">
        <f t="shared" si="37"/>
        <v>0.76996458000000001</v>
      </c>
      <c r="G151" s="92">
        <v>0</v>
      </c>
      <c r="H151" s="113">
        <f t="shared" si="31"/>
        <v>0</v>
      </c>
      <c r="I151" s="113">
        <f t="shared" si="32"/>
        <v>0</v>
      </c>
      <c r="J151" s="113">
        <f t="shared" si="33"/>
        <v>0</v>
      </c>
      <c r="K151" s="113">
        <f t="shared" si="34"/>
        <v>0</v>
      </c>
      <c r="L151" s="113">
        <f t="shared" si="35"/>
        <v>0</v>
      </c>
    </row>
    <row r="152" spans="1:12" s="40" customFormat="1" ht="20">
      <c r="A152" s="85">
        <f t="shared" si="36"/>
        <v>132</v>
      </c>
      <c r="B152" s="107" t="s">
        <v>398</v>
      </c>
      <c r="C152" s="180" t="s">
        <v>253</v>
      </c>
      <c r="D152" s="181"/>
      <c r="E152" s="106">
        <v>0.6754</v>
      </c>
      <c r="F152" s="106">
        <f t="shared" si="37"/>
        <v>0.71957115999999999</v>
      </c>
      <c r="G152" s="92">
        <v>0</v>
      </c>
      <c r="H152" s="113">
        <f t="shared" si="31"/>
        <v>0</v>
      </c>
      <c r="I152" s="113">
        <f t="shared" si="32"/>
        <v>0</v>
      </c>
      <c r="J152" s="113">
        <f t="shared" si="33"/>
        <v>0</v>
      </c>
      <c r="K152" s="113">
        <f t="shared" si="34"/>
        <v>0</v>
      </c>
      <c r="L152" s="113">
        <f t="shared" si="35"/>
        <v>0</v>
      </c>
    </row>
    <row r="153" spans="1:12" s="40" customFormat="1" ht="20">
      <c r="A153" s="85">
        <f t="shared" si="36"/>
        <v>133</v>
      </c>
      <c r="B153" s="107" t="s">
        <v>399</v>
      </c>
      <c r="C153" s="180" t="s">
        <v>253</v>
      </c>
      <c r="D153" s="181"/>
      <c r="E153" s="106">
        <v>0.63119999999999998</v>
      </c>
      <c r="F153" s="106">
        <f t="shared" si="37"/>
        <v>0.67248047999999994</v>
      </c>
      <c r="G153" s="92">
        <v>0</v>
      </c>
      <c r="H153" s="113">
        <f t="shared" si="31"/>
        <v>0</v>
      </c>
      <c r="I153" s="113">
        <f t="shared" si="32"/>
        <v>0</v>
      </c>
      <c r="J153" s="113">
        <f t="shared" si="33"/>
        <v>0</v>
      </c>
      <c r="K153" s="113">
        <f t="shared" si="34"/>
        <v>0</v>
      </c>
      <c r="L153" s="113">
        <f t="shared" si="35"/>
        <v>0</v>
      </c>
    </row>
    <row r="154" spans="1:12" s="40" customFormat="1" ht="20">
      <c r="A154" s="85">
        <f t="shared" si="36"/>
        <v>134</v>
      </c>
      <c r="B154" s="107" t="s">
        <v>400</v>
      </c>
      <c r="C154" s="180" t="s">
        <v>253</v>
      </c>
      <c r="D154" s="181"/>
      <c r="E154" s="106">
        <v>0.58989999999999998</v>
      </c>
      <c r="F154" s="106">
        <f t="shared" si="37"/>
        <v>0.62847945999999999</v>
      </c>
      <c r="G154" s="92">
        <v>0</v>
      </c>
      <c r="H154" s="113">
        <f t="shared" si="31"/>
        <v>0</v>
      </c>
      <c r="I154" s="113">
        <f t="shared" si="32"/>
        <v>0</v>
      </c>
      <c r="J154" s="113">
        <f t="shared" si="33"/>
        <v>0</v>
      </c>
      <c r="K154" s="113">
        <f t="shared" si="34"/>
        <v>0</v>
      </c>
      <c r="L154" s="113">
        <f t="shared" si="35"/>
        <v>0</v>
      </c>
    </row>
    <row r="155" spans="1:12" s="40" customFormat="1" ht="20">
      <c r="A155" s="85">
        <f t="shared" si="36"/>
        <v>135</v>
      </c>
      <c r="B155" s="107" t="s">
        <v>401</v>
      </c>
      <c r="C155" s="180" t="s">
        <v>253</v>
      </c>
      <c r="D155" s="181"/>
      <c r="E155" s="106">
        <v>2.3113999999999999</v>
      </c>
      <c r="F155" s="106">
        <f t="shared" si="37"/>
        <v>2.4625655599999998</v>
      </c>
      <c r="G155" s="92">
        <v>0</v>
      </c>
      <c r="H155" s="113">
        <f t="shared" si="31"/>
        <v>0</v>
      </c>
      <c r="I155" s="113">
        <f t="shared" si="32"/>
        <v>0</v>
      </c>
      <c r="J155" s="113">
        <f t="shared" si="33"/>
        <v>0</v>
      </c>
      <c r="K155" s="113">
        <f t="shared" si="34"/>
        <v>0</v>
      </c>
      <c r="L155" s="113">
        <f t="shared" si="35"/>
        <v>0</v>
      </c>
    </row>
    <row r="156" spans="1:12" s="40" customFormat="1" ht="20">
      <c r="A156" s="85">
        <f t="shared" si="36"/>
        <v>136</v>
      </c>
      <c r="B156" s="107" t="s">
        <v>402</v>
      </c>
      <c r="C156" s="180" t="s">
        <v>253</v>
      </c>
      <c r="D156" s="181"/>
      <c r="E156" s="106">
        <v>2.1379999999999999</v>
      </c>
      <c r="F156" s="106">
        <f t="shared" si="37"/>
        <v>2.2778251999999997</v>
      </c>
      <c r="G156" s="92">
        <v>0</v>
      </c>
      <c r="H156" s="113">
        <f t="shared" si="31"/>
        <v>0</v>
      </c>
      <c r="I156" s="113">
        <f t="shared" si="32"/>
        <v>0</v>
      </c>
      <c r="J156" s="113">
        <f t="shared" si="33"/>
        <v>0</v>
      </c>
      <c r="K156" s="113">
        <f t="shared" si="34"/>
        <v>0</v>
      </c>
      <c r="L156" s="113">
        <f t="shared" si="35"/>
        <v>0</v>
      </c>
    </row>
    <row r="157" spans="1:12" s="40" customFormat="1" ht="20">
      <c r="A157" s="85">
        <f t="shared" si="36"/>
        <v>137</v>
      </c>
      <c r="B157" s="107" t="s">
        <v>403</v>
      </c>
      <c r="C157" s="180" t="s">
        <v>253</v>
      </c>
      <c r="D157" s="181"/>
      <c r="E157" s="106">
        <v>2.0802</v>
      </c>
      <c r="F157" s="106">
        <f t="shared" si="37"/>
        <v>2.2162450800000002</v>
      </c>
      <c r="G157" s="92">
        <v>0</v>
      </c>
      <c r="H157" s="113">
        <f t="shared" si="31"/>
        <v>0</v>
      </c>
      <c r="I157" s="113">
        <f t="shared" si="32"/>
        <v>0</v>
      </c>
      <c r="J157" s="113">
        <f t="shared" si="33"/>
        <v>0</v>
      </c>
      <c r="K157" s="113">
        <f t="shared" si="34"/>
        <v>0</v>
      </c>
      <c r="L157" s="113">
        <f t="shared" si="35"/>
        <v>0</v>
      </c>
    </row>
    <row r="158" spans="1:12" s="40" customFormat="1" ht="20">
      <c r="A158" s="85">
        <f t="shared" si="36"/>
        <v>138</v>
      </c>
      <c r="B158" s="107" t="s">
        <v>404</v>
      </c>
      <c r="C158" s="180" t="s">
        <v>253</v>
      </c>
      <c r="D158" s="181"/>
      <c r="E158" s="106">
        <v>1.6179999999999999</v>
      </c>
      <c r="F158" s="106">
        <f t="shared" si="37"/>
        <v>1.7238171999999998</v>
      </c>
      <c r="G158" s="92">
        <v>0</v>
      </c>
      <c r="H158" s="113">
        <f t="shared" si="31"/>
        <v>0</v>
      </c>
      <c r="I158" s="113">
        <f t="shared" si="32"/>
        <v>0</v>
      </c>
      <c r="J158" s="113">
        <f t="shared" si="33"/>
        <v>0</v>
      </c>
      <c r="K158" s="113">
        <f t="shared" si="34"/>
        <v>0</v>
      </c>
      <c r="L158" s="113">
        <f t="shared" si="35"/>
        <v>0</v>
      </c>
    </row>
    <row r="159" spans="1:12" s="40" customFormat="1" ht="20">
      <c r="A159" s="85">
        <f t="shared" si="36"/>
        <v>139</v>
      </c>
      <c r="B159" s="107" t="s">
        <v>405</v>
      </c>
      <c r="C159" s="180" t="s">
        <v>253</v>
      </c>
      <c r="D159" s="181"/>
      <c r="E159" s="106">
        <v>1.5602</v>
      </c>
      <c r="F159" s="106">
        <f t="shared" si="37"/>
        <v>1.6622370800000001</v>
      </c>
      <c r="G159" s="92">
        <v>0</v>
      </c>
      <c r="H159" s="113">
        <f t="shared" ref="H159:H184" si="38">E159*G159</f>
        <v>0</v>
      </c>
      <c r="I159" s="113">
        <f t="shared" ref="I159:I184" si="39">F159*G159</f>
        <v>0</v>
      </c>
      <c r="J159" s="113">
        <f t="shared" ref="J159:J184" si="40">H159*3</f>
        <v>0</v>
      </c>
      <c r="K159" s="113">
        <f t="shared" ref="K159:K184" si="41">I159*3</f>
        <v>0</v>
      </c>
      <c r="L159" s="113">
        <f t="shared" ref="L159:L184" si="42">K159-J159</f>
        <v>0</v>
      </c>
    </row>
    <row r="160" spans="1:12" s="40" customFormat="1" ht="20">
      <c r="A160" s="85">
        <f t="shared" si="36"/>
        <v>140</v>
      </c>
      <c r="B160" s="107" t="s">
        <v>406</v>
      </c>
      <c r="C160" s="180" t="s">
        <v>253</v>
      </c>
      <c r="D160" s="181"/>
      <c r="E160" s="106">
        <v>1.4793000000000001</v>
      </c>
      <c r="F160" s="106">
        <f t="shared" si="37"/>
        <v>1.5760462200000001</v>
      </c>
      <c r="G160" s="92">
        <v>0</v>
      </c>
      <c r="H160" s="113">
        <f t="shared" si="38"/>
        <v>0</v>
      </c>
      <c r="I160" s="113">
        <f t="shared" si="39"/>
        <v>0</v>
      </c>
      <c r="J160" s="113">
        <f t="shared" si="40"/>
        <v>0</v>
      </c>
      <c r="K160" s="113">
        <f t="shared" si="41"/>
        <v>0</v>
      </c>
      <c r="L160" s="113">
        <f t="shared" si="42"/>
        <v>0</v>
      </c>
    </row>
    <row r="161" spans="1:12" s="40" customFormat="1" ht="20">
      <c r="A161" s="85">
        <f t="shared" ref="A161:A184" si="43">A160+1</f>
        <v>141</v>
      </c>
      <c r="B161" s="107" t="s">
        <v>407</v>
      </c>
      <c r="C161" s="180" t="s">
        <v>253</v>
      </c>
      <c r="D161" s="181"/>
      <c r="E161" s="106">
        <v>1.3868</v>
      </c>
      <c r="F161" s="106">
        <f t="shared" ref="F161:F184" si="44">E161+(E161*$J$1)</f>
        <v>1.47749672</v>
      </c>
      <c r="G161" s="92">
        <v>0</v>
      </c>
      <c r="H161" s="113">
        <f t="shared" si="38"/>
        <v>0</v>
      </c>
      <c r="I161" s="113">
        <f t="shared" si="39"/>
        <v>0</v>
      </c>
      <c r="J161" s="113">
        <f t="shared" si="40"/>
        <v>0</v>
      </c>
      <c r="K161" s="113">
        <f t="shared" si="41"/>
        <v>0</v>
      </c>
      <c r="L161" s="113">
        <f t="shared" si="42"/>
        <v>0</v>
      </c>
    </row>
    <row r="162" spans="1:12" s="40" customFormat="1" ht="20">
      <c r="A162" s="85">
        <f t="shared" si="43"/>
        <v>142</v>
      </c>
      <c r="B162" s="107" t="s">
        <v>408</v>
      </c>
      <c r="C162" s="180" t="s">
        <v>253</v>
      </c>
      <c r="D162" s="181"/>
      <c r="E162" s="106">
        <v>1.2944</v>
      </c>
      <c r="F162" s="106">
        <f t="shared" si="44"/>
        <v>1.3790537599999999</v>
      </c>
      <c r="G162" s="92">
        <v>0</v>
      </c>
      <c r="H162" s="113">
        <f t="shared" si="38"/>
        <v>0</v>
      </c>
      <c r="I162" s="113">
        <f t="shared" si="39"/>
        <v>0</v>
      </c>
      <c r="J162" s="113">
        <f t="shared" si="40"/>
        <v>0</v>
      </c>
      <c r="K162" s="113">
        <f t="shared" si="41"/>
        <v>0</v>
      </c>
      <c r="L162" s="113">
        <f t="shared" si="42"/>
        <v>0</v>
      </c>
    </row>
    <row r="163" spans="1:12" s="40" customFormat="1" ht="20">
      <c r="A163" s="85">
        <f t="shared" si="43"/>
        <v>143</v>
      </c>
      <c r="B163" s="107" t="s">
        <v>409</v>
      </c>
      <c r="C163" s="180" t="s">
        <v>253</v>
      </c>
      <c r="D163" s="181"/>
      <c r="E163" s="106">
        <v>1.2365999999999999</v>
      </c>
      <c r="F163" s="106">
        <f t="shared" si="44"/>
        <v>1.31747364</v>
      </c>
      <c r="G163" s="92">
        <v>0</v>
      </c>
      <c r="H163" s="113">
        <f t="shared" si="38"/>
        <v>0</v>
      </c>
      <c r="I163" s="113">
        <f t="shared" si="39"/>
        <v>0</v>
      </c>
      <c r="J163" s="113">
        <f t="shared" si="40"/>
        <v>0</v>
      </c>
      <c r="K163" s="113">
        <f t="shared" si="41"/>
        <v>0</v>
      </c>
      <c r="L163" s="113">
        <f t="shared" si="42"/>
        <v>0</v>
      </c>
    </row>
    <row r="164" spans="1:12" s="40" customFormat="1" ht="20">
      <c r="A164" s="85">
        <f t="shared" si="43"/>
        <v>144</v>
      </c>
      <c r="B164" s="107" t="s">
        <v>410</v>
      </c>
      <c r="C164" s="180" t="s">
        <v>253</v>
      </c>
      <c r="D164" s="181"/>
      <c r="E164" s="106">
        <v>1.1556999999999999</v>
      </c>
      <c r="F164" s="106">
        <f t="shared" si="44"/>
        <v>1.2312827799999999</v>
      </c>
      <c r="G164" s="92">
        <v>0</v>
      </c>
      <c r="H164" s="113">
        <f t="shared" si="38"/>
        <v>0</v>
      </c>
      <c r="I164" s="113">
        <f t="shared" si="39"/>
        <v>0</v>
      </c>
      <c r="J164" s="113">
        <f t="shared" si="40"/>
        <v>0</v>
      </c>
      <c r="K164" s="113">
        <f t="shared" si="41"/>
        <v>0</v>
      </c>
      <c r="L164" s="113">
        <f t="shared" si="42"/>
        <v>0</v>
      </c>
    </row>
    <row r="165" spans="1:12" s="40" customFormat="1" ht="20">
      <c r="A165" s="85">
        <f t="shared" si="43"/>
        <v>145</v>
      </c>
      <c r="B165" s="107" t="s">
        <v>411</v>
      </c>
      <c r="C165" s="180" t="s">
        <v>253</v>
      </c>
      <c r="D165" s="181"/>
      <c r="E165" s="106">
        <v>2.5848</v>
      </c>
      <c r="F165" s="106">
        <f t="shared" si="44"/>
        <v>2.7538459199999998</v>
      </c>
      <c r="G165" s="92">
        <v>0</v>
      </c>
      <c r="H165" s="113">
        <f t="shared" si="38"/>
        <v>0</v>
      </c>
      <c r="I165" s="113">
        <f t="shared" si="39"/>
        <v>0</v>
      </c>
      <c r="J165" s="113">
        <f t="shared" si="40"/>
        <v>0</v>
      </c>
      <c r="K165" s="113">
        <f t="shared" si="41"/>
        <v>0</v>
      </c>
      <c r="L165" s="113">
        <f t="shared" si="42"/>
        <v>0</v>
      </c>
    </row>
    <row r="166" spans="1:12" s="40" customFormat="1" ht="20">
      <c r="A166" s="85">
        <f t="shared" si="43"/>
        <v>146</v>
      </c>
      <c r="B166" s="107" t="s">
        <v>412</v>
      </c>
      <c r="C166" s="180" t="s">
        <v>253</v>
      </c>
      <c r="D166" s="181"/>
      <c r="E166" s="106">
        <v>2.3982000000000001</v>
      </c>
      <c r="F166" s="106">
        <f t="shared" si="44"/>
        <v>2.5550422800000003</v>
      </c>
      <c r="G166" s="92">
        <v>0</v>
      </c>
      <c r="H166" s="113">
        <f t="shared" si="38"/>
        <v>0</v>
      </c>
      <c r="I166" s="113">
        <f t="shared" si="39"/>
        <v>0</v>
      </c>
      <c r="J166" s="113">
        <f t="shared" si="40"/>
        <v>0</v>
      </c>
      <c r="K166" s="113">
        <f t="shared" si="41"/>
        <v>0</v>
      </c>
      <c r="L166" s="113">
        <f t="shared" si="42"/>
        <v>0</v>
      </c>
    </row>
    <row r="167" spans="1:12" s="40" customFormat="1" ht="20">
      <c r="A167" s="85">
        <f t="shared" si="43"/>
        <v>147</v>
      </c>
      <c r="B167" s="107" t="s">
        <v>413</v>
      </c>
      <c r="C167" s="180" t="s">
        <v>253</v>
      </c>
      <c r="D167" s="181"/>
      <c r="E167" s="106">
        <v>2.3271999999999999</v>
      </c>
      <c r="F167" s="106">
        <f t="shared" si="44"/>
        <v>2.4793988799999997</v>
      </c>
      <c r="G167" s="92">
        <v>0</v>
      </c>
      <c r="H167" s="113">
        <f t="shared" si="38"/>
        <v>0</v>
      </c>
      <c r="I167" s="113">
        <f t="shared" si="39"/>
        <v>0</v>
      </c>
      <c r="J167" s="113">
        <f t="shared" si="40"/>
        <v>0</v>
      </c>
      <c r="K167" s="113">
        <f t="shared" si="41"/>
        <v>0</v>
      </c>
      <c r="L167" s="113">
        <f t="shared" si="42"/>
        <v>0</v>
      </c>
    </row>
    <row r="168" spans="1:12" s="40" customFormat="1" ht="20">
      <c r="A168" s="85">
        <f t="shared" si="43"/>
        <v>148</v>
      </c>
      <c r="B168" s="107" t="s">
        <v>414</v>
      </c>
      <c r="C168" s="180" t="s">
        <v>253</v>
      </c>
      <c r="D168" s="181"/>
      <c r="E168" s="106">
        <v>1.8386</v>
      </c>
      <c r="F168" s="106">
        <f t="shared" si="44"/>
        <v>1.95884444</v>
      </c>
      <c r="G168" s="92">
        <v>0</v>
      </c>
      <c r="H168" s="113">
        <f t="shared" si="38"/>
        <v>0</v>
      </c>
      <c r="I168" s="113">
        <f t="shared" si="39"/>
        <v>0</v>
      </c>
      <c r="J168" s="113">
        <f t="shared" si="40"/>
        <v>0</v>
      </c>
      <c r="K168" s="113">
        <f t="shared" si="41"/>
        <v>0</v>
      </c>
      <c r="L168" s="113">
        <f t="shared" si="42"/>
        <v>0</v>
      </c>
    </row>
    <row r="169" spans="1:12" s="40" customFormat="1" ht="20">
      <c r="A169" s="85">
        <f t="shared" si="43"/>
        <v>149</v>
      </c>
      <c r="B169" s="107" t="s">
        <v>415</v>
      </c>
      <c r="C169" s="180" t="s">
        <v>253</v>
      </c>
      <c r="D169" s="181"/>
      <c r="E169" s="106">
        <v>1.7675999999999998</v>
      </c>
      <c r="F169" s="106">
        <f t="shared" si="44"/>
        <v>1.8832010399999999</v>
      </c>
      <c r="G169" s="92">
        <v>0</v>
      </c>
      <c r="H169" s="113">
        <f t="shared" si="38"/>
        <v>0</v>
      </c>
      <c r="I169" s="113">
        <f t="shared" si="39"/>
        <v>0</v>
      </c>
      <c r="J169" s="113">
        <f t="shared" si="40"/>
        <v>0</v>
      </c>
      <c r="K169" s="113">
        <f t="shared" si="41"/>
        <v>0</v>
      </c>
      <c r="L169" s="113">
        <f t="shared" si="42"/>
        <v>0</v>
      </c>
    </row>
    <row r="170" spans="1:12" s="40" customFormat="1" ht="20">
      <c r="A170" s="85">
        <f t="shared" si="43"/>
        <v>150</v>
      </c>
      <c r="B170" s="107" t="s">
        <v>416</v>
      </c>
      <c r="C170" s="180" t="s">
        <v>253</v>
      </c>
      <c r="D170" s="181"/>
      <c r="E170" s="106">
        <v>1.6787999999999998</v>
      </c>
      <c r="F170" s="106">
        <f t="shared" si="44"/>
        <v>1.7885935199999998</v>
      </c>
      <c r="G170" s="92">
        <v>0</v>
      </c>
      <c r="H170" s="113">
        <f t="shared" si="38"/>
        <v>0</v>
      </c>
      <c r="I170" s="113">
        <f t="shared" si="39"/>
        <v>0</v>
      </c>
      <c r="J170" s="113">
        <f t="shared" si="40"/>
        <v>0</v>
      </c>
      <c r="K170" s="113">
        <f t="shared" si="41"/>
        <v>0</v>
      </c>
      <c r="L170" s="113">
        <f t="shared" si="42"/>
        <v>0</v>
      </c>
    </row>
    <row r="171" spans="1:12" s="40" customFormat="1" ht="20">
      <c r="A171" s="85">
        <f t="shared" si="43"/>
        <v>151</v>
      </c>
      <c r="B171" s="107" t="s">
        <v>417</v>
      </c>
      <c r="C171" s="180" t="s">
        <v>253</v>
      </c>
      <c r="D171" s="181"/>
      <c r="E171" s="106">
        <v>1.5722</v>
      </c>
      <c r="F171" s="106">
        <f t="shared" si="44"/>
        <v>1.6750218800000001</v>
      </c>
      <c r="G171" s="92">
        <v>0</v>
      </c>
      <c r="H171" s="113">
        <f t="shared" si="38"/>
        <v>0</v>
      </c>
      <c r="I171" s="113">
        <f t="shared" si="39"/>
        <v>0</v>
      </c>
      <c r="J171" s="113">
        <f t="shared" si="40"/>
        <v>0</v>
      </c>
      <c r="K171" s="113">
        <f t="shared" si="41"/>
        <v>0</v>
      </c>
      <c r="L171" s="113">
        <f t="shared" si="42"/>
        <v>0</v>
      </c>
    </row>
    <row r="172" spans="1:12" s="40" customFormat="1" ht="20">
      <c r="A172" s="85">
        <f t="shared" si="43"/>
        <v>152</v>
      </c>
      <c r="B172" s="107" t="s">
        <v>418</v>
      </c>
      <c r="C172" s="180" t="s">
        <v>253</v>
      </c>
      <c r="D172" s="181"/>
      <c r="E172" s="106">
        <v>1.4478</v>
      </c>
      <c r="F172" s="106">
        <f t="shared" si="44"/>
        <v>1.54248612</v>
      </c>
      <c r="G172" s="92">
        <v>0</v>
      </c>
      <c r="H172" s="113">
        <f t="shared" si="38"/>
        <v>0</v>
      </c>
      <c r="I172" s="113">
        <f t="shared" si="39"/>
        <v>0</v>
      </c>
      <c r="J172" s="113">
        <f t="shared" si="40"/>
        <v>0</v>
      </c>
      <c r="K172" s="113">
        <f t="shared" si="41"/>
        <v>0</v>
      </c>
      <c r="L172" s="113">
        <f t="shared" si="42"/>
        <v>0</v>
      </c>
    </row>
    <row r="173" spans="1:12" s="40" customFormat="1" ht="20">
      <c r="A173" s="85">
        <f t="shared" si="43"/>
        <v>153</v>
      </c>
      <c r="B173" s="107" t="s">
        <v>419</v>
      </c>
      <c r="C173" s="180" t="s">
        <v>253</v>
      </c>
      <c r="D173" s="181"/>
      <c r="E173" s="106">
        <v>1.3768</v>
      </c>
      <c r="F173" s="106">
        <f t="shared" si="44"/>
        <v>1.46684272</v>
      </c>
      <c r="G173" s="92">
        <v>0</v>
      </c>
      <c r="H173" s="113">
        <f t="shared" si="38"/>
        <v>0</v>
      </c>
      <c r="I173" s="113">
        <f t="shared" si="39"/>
        <v>0</v>
      </c>
      <c r="J173" s="113">
        <f t="shared" si="40"/>
        <v>0</v>
      </c>
      <c r="K173" s="113">
        <f t="shared" si="41"/>
        <v>0</v>
      </c>
      <c r="L173" s="113">
        <f t="shared" si="42"/>
        <v>0</v>
      </c>
    </row>
    <row r="174" spans="1:12" s="40" customFormat="1" ht="20">
      <c r="A174" s="85">
        <f t="shared" si="43"/>
        <v>154</v>
      </c>
      <c r="B174" s="107" t="s">
        <v>420</v>
      </c>
      <c r="C174" s="180" t="s">
        <v>253</v>
      </c>
      <c r="D174" s="181"/>
      <c r="E174" s="106">
        <v>1.2612999999999999</v>
      </c>
      <c r="F174" s="106">
        <f t="shared" si="44"/>
        <v>1.3437890199999998</v>
      </c>
      <c r="G174" s="92">
        <v>0</v>
      </c>
      <c r="H174" s="113">
        <f t="shared" si="38"/>
        <v>0</v>
      </c>
      <c r="I174" s="113">
        <f t="shared" si="39"/>
        <v>0</v>
      </c>
      <c r="J174" s="113">
        <f t="shared" si="40"/>
        <v>0</v>
      </c>
      <c r="K174" s="113">
        <f t="shared" si="41"/>
        <v>0</v>
      </c>
      <c r="L174" s="113">
        <f t="shared" si="42"/>
        <v>0</v>
      </c>
    </row>
    <row r="175" spans="1:12" s="40" customFormat="1" ht="12.5">
      <c r="A175" s="85">
        <f t="shared" si="43"/>
        <v>155</v>
      </c>
      <c r="B175" s="107" t="s">
        <v>421</v>
      </c>
      <c r="C175" s="180" t="s">
        <v>253</v>
      </c>
      <c r="D175" s="181"/>
      <c r="E175" s="106">
        <v>3.2063999999999999</v>
      </c>
      <c r="F175" s="106">
        <f t="shared" si="44"/>
        <v>3.41609856</v>
      </c>
      <c r="G175" s="92">
        <v>0</v>
      </c>
      <c r="H175" s="113">
        <f t="shared" si="38"/>
        <v>0</v>
      </c>
      <c r="I175" s="113">
        <f t="shared" si="39"/>
        <v>0</v>
      </c>
      <c r="J175" s="113">
        <f t="shared" si="40"/>
        <v>0</v>
      </c>
      <c r="K175" s="113">
        <f t="shared" si="41"/>
        <v>0</v>
      </c>
      <c r="L175" s="113">
        <f t="shared" si="42"/>
        <v>0</v>
      </c>
    </row>
    <row r="176" spans="1:12" s="40" customFormat="1" ht="20">
      <c r="A176" s="85">
        <f t="shared" si="43"/>
        <v>156</v>
      </c>
      <c r="B176" s="107" t="s">
        <v>422</v>
      </c>
      <c r="C176" s="180" t="s">
        <v>253</v>
      </c>
      <c r="D176" s="181"/>
      <c r="E176" s="106">
        <v>3.0537000000000001</v>
      </c>
      <c r="F176" s="106">
        <f t="shared" si="44"/>
        <v>3.2534119800000001</v>
      </c>
      <c r="G176" s="92">
        <v>0</v>
      </c>
      <c r="H176" s="113">
        <f t="shared" si="38"/>
        <v>0</v>
      </c>
      <c r="I176" s="113">
        <f t="shared" si="39"/>
        <v>0</v>
      </c>
      <c r="J176" s="113">
        <f t="shared" si="40"/>
        <v>0</v>
      </c>
      <c r="K176" s="113">
        <f t="shared" si="41"/>
        <v>0</v>
      </c>
      <c r="L176" s="113">
        <f t="shared" si="42"/>
        <v>0</v>
      </c>
    </row>
    <row r="177" spans="1:12" s="40" customFormat="1" ht="20">
      <c r="A177" s="85">
        <f t="shared" si="43"/>
        <v>157</v>
      </c>
      <c r="B177" s="107" t="s">
        <v>423</v>
      </c>
      <c r="C177" s="180" t="s">
        <v>253</v>
      </c>
      <c r="D177" s="181"/>
      <c r="E177" s="106">
        <v>2.9363000000000001</v>
      </c>
      <c r="F177" s="106">
        <f t="shared" si="44"/>
        <v>3.12833402</v>
      </c>
      <c r="G177" s="92">
        <v>0</v>
      </c>
      <c r="H177" s="113">
        <f t="shared" si="38"/>
        <v>0</v>
      </c>
      <c r="I177" s="113">
        <f t="shared" si="39"/>
        <v>0</v>
      </c>
      <c r="J177" s="113">
        <f t="shared" si="40"/>
        <v>0</v>
      </c>
      <c r="K177" s="113">
        <f t="shared" si="41"/>
        <v>0</v>
      </c>
      <c r="L177" s="113">
        <f t="shared" si="42"/>
        <v>0</v>
      </c>
    </row>
    <row r="178" spans="1:12" s="40" customFormat="1" ht="20">
      <c r="A178" s="85">
        <f t="shared" si="43"/>
        <v>158</v>
      </c>
      <c r="B178" s="107" t="s">
        <v>424</v>
      </c>
      <c r="C178" s="180" t="s">
        <v>253</v>
      </c>
      <c r="D178" s="181"/>
      <c r="E178" s="106">
        <v>2.8233999999999999</v>
      </c>
      <c r="F178" s="106">
        <f t="shared" si="44"/>
        <v>3.0080503599999999</v>
      </c>
      <c r="G178" s="92">
        <v>0</v>
      </c>
      <c r="H178" s="113">
        <f t="shared" si="38"/>
        <v>0</v>
      </c>
      <c r="I178" s="113">
        <f t="shared" si="39"/>
        <v>0</v>
      </c>
      <c r="J178" s="113">
        <f t="shared" si="40"/>
        <v>0</v>
      </c>
      <c r="K178" s="113">
        <f t="shared" si="41"/>
        <v>0</v>
      </c>
      <c r="L178" s="113">
        <f t="shared" si="42"/>
        <v>0</v>
      </c>
    </row>
    <row r="179" spans="1:12" s="40" customFormat="1" ht="20">
      <c r="A179" s="85">
        <f t="shared" si="43"/>
        <v>159</v>
      </c>
      <c r="B179" s="107" t="s">
        <v>425</v>
      </c>
      <c r="C179" s="180" t="s">
        <v>253</v>
      </c>
      <c r="D179" s="181"/>
      <c r="E179" s="106">
        <v>2.7410999999999999</v>
      </c>
      <c r="F179" s="106">
        <f t="shared" si="44"/>
        <v>2.9203679399999998</v>
      </c>
      <c r="G179" s="92">
        <v>0</v>
      </c>
      <c r="H179" s="113">
        <f t="shared" si="38"/>
        <v>0</v>
      </c>
      <c r="I179" s="113">
        <f t="shared" si="39"/>
        <v>0</v>
      </c>
      <c r="J179" s="113">
        <f t="shared" si="40"/>
        <v>0</v>
      </c>
      <c r="K179" s="113">
        <f t="shared" si="41"/>
        <v>0</v>
      </c>
      <c r="L179" s="113">
        <f t="shared" si="42"/>
        <v>0</v>
      </c>
    </row>
    <row r="180" spans="1:12" s="40" customFormat="1" ht="20">
      <c r="A180" s="85">
        <f t="shared" si="43"/>
        <v>160</v>
      </c>
      <c r="B180" s="107" t="s">
        <v>426</v>
      </c>
      <c r="C180" s="180" t="s">
        <v>253</v>
      </c>
      <c r="D180" s="181"/>
      <c r="E180" s="106">
        <v>2.6874000000000002</v>
      </c>
      <c r="F180" s="106">
        <f t="shared" si="44"/>
        <v>2.8631559600000003</v>
      </c>
      <c r="G180" s="92">
        <v>0</v>
      </c>
      <c r="H180" s="113">
        <f t="shared" si="38"/>
        <v>0</v>
      </c>
      <c r="I180" s="113">
        <f t="shared" si="39"/>
        <v>0</v>
      </c>
      <c r="J180" s="113">
        <f t="shared" si="40"/>
        <v>0</v>
      </c>
      <c r="K180" s="113">
        <f t="shared" si="41"/>
        <v>0</v>
      </c>
      <c r="L180" s="113">
        <f t="shared" si="42"/>
        <v>0</v>
      </c>
    </row>
    <row r="181" spans="1:12" s="40" customFormat="1" ht="20">
      <c r="A181" s="85">
        <f t="shared" si="43"/>
        <v>161</v>
      </c>
      <c r="B181" s="107" t="s">
        <v>427</v>
      </c>
      <c r="C181" s="180" t="s">
        <v>253</v>
      </c>
      <c r="D181" s="181"/>
      <c r="E181" s="106">
        <v>2.6347</v>
      </c>
      <c r="F181" s="106">
        <f t="shared" si="44"/>
        <v>2.8070093800000002</v>
      </c>
      <c r="G181" s="92">
        <v>0</v>
      </c>
      <c r="H181" s="113">
        <f t="shared" si="38"/>
        <v>0</v>
      </c>
      <c r="I181" s="113">
        <f t="shared" si="39"/>
        <v>0</v>
      </c>
      <c r="J181" s="113">
        <f t="shared" si="40"/>
        <v>0</v>
      </c>
      <c r="K181" s="113">
        <f t="shared" si="41"/>
        <v>0</v>
      </c>
      <c r="L181" s="113">
        <f t="shared" si="42"/>
        <v>0</v>
      </c>
    </row>
    <row r="182" spans="1:12" s="40" customFormat="1" ht="20">
      <c r="A182" s="85">
        <f t="shared" si="43"/>
        <v>162</v>
      </c>
      <c r="B182" s="107" t="s">
        <v>428</v>
      </c>
      <c r="C182" s="180" t="s">
        <v>253</v>
      </c>
      <c r="D182" s="181"/>
      <c r="E182" s="106">
        <v>2.5830000000000002</v>
      </c>
      <c r="F182" s="106">
        <f t="shared" si="44"/>
        <v>2.7519282</v>
      </c>
      <c r="G182" s="92">
        <v>0</v>
      </c>
      <c r="H182" s="113">
        <f t="shared" si="38"/>
        <v>0</v>
      </c>
      <c r="I182" s="113">
        <f t="shared" si="39"/>
        <v>0</v>
      </c>
      <c r="J182" s="113">
        <f t="shared" si="40"/>
        <v>0</v>
      </c>
      <c r="K182" s="113">
        <f t="shared" si="41"/>
        <v>0</v>
      </c>
      <c r="L182" s="113">
        <f t="shared" si="42"/>
        <v>0</v>
      </c>
    </row>
    <row r="183" spans="1:12" s="40" customFormat="1" ht="20">
      <c r="A183" s="85">
        <f t="shared" si="43"/>
        <v>163</v>
      </c>
      <c r="B183" s="107" t="s">
        <v>429</v>
      </c>
      <c r="C183" s="180" t="s">
        <v>253</v>
      </c>
      <c r="D183" s="181"/>
      <c r="E183" s="106">
        <v>2.5324</v>
      </c>
      <c r="F183" s="106">
        <f t="shared" si="44"/>
        <v>2.6980189600000002</v>
      </c>
      <c r="G183" s="92">
        <v>0</v>
      </c>
      <c r="H183" s="113">
        <f t="shared" si="38"/>
        <v>0</v>
      </c>
      <c r="I183" s="113">
        <f t="shared" si="39"/>
        <v>0</v>
      </c>
      <c r="J183" s="113">
        <f t="shared" si="40"/>
        <v>0</v>
      </c>
      <c r="K183" s="113">
        <f t="shared" si="41"/>
        <v>0</v>
      </c>
      <c r="L183" s="113">
        <f t="shared" si="42"/>
        <v>0</v>
      </c>
    </row>
    <row r="184" spans="1:12" s="40" customFormat="1" ht="20">
      <c r="A184" s="85">
        <f t="shared" si="43"/>
        <v>164</v>
      </c>
      <c r="B184" s="107" t="s">
        <v>430</v>
      </c>
      <c r="C184" s="180" t="s">
        <v>253</v>
      </c>
      <c r="D184" s="181"/>
      <c r="E184" s="106">
        <v>2.4826999999999999</v>
      </c>
      <c r="F184" s="106">
        <f t="shared" si="44"/>
        <v>2.6450685799999998</v>
      </c>
      <c r="G184" s="92">
        <v>0</v>
      </c>
      <c r="H184" s="113">
        <f t="shared" si="38"/>
        <v>0</v>
      </c>
      <c r="I184" s="113">
        <f t="shared" si="39"/>
        <v>0</v>
      </c>
      <c r="J184" s="113">
        <f t="shared" si="40"/>
        <v>0</v>
      </c>
      <c r="K184" s="113">
        <f t="shared" si="41"/>
        <v>0</v>
      </c>
      <c r="L184" s="113">
        <f t="shared" si="42"/>
        <v>0</v>
      </c>
    </row>
    <row r="185" spans="1:12" s="40" customFormat="1" ht="12.5" customHeight="1">
      <c r="A185" s="147" t="s">
        <v>254</v>
      </c>
      <c r="B185" s="148"/>
      <c r="C185" s="148"/>
      <c r="D185" s="148"/>
      <c r="E185" s="148"/>
      <c r="F185" s="148"/>
      <c r="G185" s="148"/>
      <c r="H185" s="118">
        <f>SUM(H186:H203)</f>
        <v>38100.000076200005</v>
      </c>
      <c r="I185" s="118">
        <f t="shared" ref="I185:L185" si="45">SUM(I186:I203)</f>
        <v>40591.740081183489</v>
      </c>
      <c r="J185" s="118">
        <f t="shared" si="45"/>
        <v>114300.00022860002</v>
      </c>
      <c r="K185" s="118">
        <f t="shared" si="45"/>
        <v>121775.22024355046</v>
      </c>
      <c r="L185" s="118">
        <f t="shared" si="45"/>
        <v>7475.2200149504351</v>
      </c>
    </row>
    <row r="186" spans="1:12" s="40" customFormat="1" ht="20">
      <c r="A186" s="85">
        <f>A184+1</f>
        <v>165</v>
      </c>
      <c r="B186" s="63" t="s">
        <v>255</v>
      </c>
      <c r="C186" s="179" t="s">
        <v>235</v>
      </c>
      <c r="D186" s="179"/>
      <c r="E186" s="73">
        <v>586.08699999999999</v>
      </c>
      <c r="F186" s="73">
        <f t="shared" ref="F186:F203" si="46">E186+(E186*$J$1)</f>
        <v>624.41708979999999</v>
      </c>
      <c r="G186" s="92">
        <v>0</v>
      </c>
      <c r="H186" s="113">
        <f t="shared" ref="H186:H203" si="47">E186*G186</f>
        <v>0</v>
      </c>
      <c r="I186" s="113">
        <f t="shared" ref="I186:I203" si="48">F186*G186</f>
        <v>0</v>
      </c>
      <c r="J186" s="113">
        <f t="shared" ref="J186:J203" si="49">H186*3</f>
        <v>0</v>
      </c>
      <c r="K186" s="113">
        <f t="shared" ref="K186:K203" si="50">I186*3</f>
        <v>0</v>
      </c>
      <c r="L186" s="113">
        <f t="shared" ref="L186:L203" si="51">K186-J186</f>
        <v>0</v>
      </c>
    </row>
    <row r="187" spans="1:12" s="40" customFormat="1" ht="20">
      <c r="A187" s="85">
        <f t="shared" ref="A187:A199" si="52">A186+1</f>
        <v>166</v>
      </c>
      <c r="B187" s="63" t="s">
        <v>256</v>
      </c>
      <c r="C187" s="179" t="s">
        <v>146</v>
      </c>
      <c r="D187" s="179"/>
      <c r="E187" s="73">
        <v>2.823</v>
      </c>
      <c r="F187" s="73">
        <f t="shared" si="46"/>
        <v>3.0076242</v>
      </c>
      <c r="G187" s="92">
        <v>0</v>
      </c>
      <c r="H187" s="113">
        <f t="shared" si="47"/>
        <v>0</v>
      </c>
      <c r="I187" s="113">
        <f t="shared" si="48"/>
        <v>0</v>
      </c>
      <c r="J187" s="113">
        <f t="shared" si="49"/>
        <v>0</v>
      </c>
      <c r="K187" s="113">
        <f t="shared" si="50"/>
        <v>0</v>
      </c>
      <c r="L187" s="113">
        <f t="shared" si="51"/>
        <v>0</v>
      </c>
    </row>
    <row r="188" spans="1:12" s="40" customFormat="1" ht="20">
      <c r="A188" s="85">
        <f t="shared" si="52"/>
        <v>167</v>
      </c>
      <c r="B188" s="63" t="s">
        <v>257</v>
      </c>
      <c r="C188" s="179" t="s">
        <v>146</v>
      </c>
      <c r="D188" s="179"/>
      <c r="E188" s="73">
        <v>2.54</v>
      </c>
      <c r="F188" s="73">
        <f t="shared" si="46"/>
        <v>2.7061160000000002</v>
      </c>
      <c r="G188" s="92">
        <v>0</v>
      </c>
      <c r="H188" s="113">
        <f t="shared" si="47"/>
        <v>0</v>
      </c>
      <c r="I188" s="113">
        <f t="shared" si="48"/>
        <v>0</v>
      </c>
      <c r="J188" s="113">
        <f t="shared" si="49"/>
        <v>0</v>
      </c>
      <c r="K188" s="113">
        <f t="shared" si="50"/>
        <v>0</v>
      </c>
      <c r="L188" s="113">
        <f t="shared" si="51"/>
        <v>0</v>
      </c>
    </row>
    <row r="189" spans="1:12" s="87" customFormat="1" ht="20">
      <c r="A189" s="86">
        <f t="shared" si="52"/>
        <v>168</v>
      </c>
      <c r="B189" s="78" t="s">
        <v>258</v>
      </c>
      <c r="C189" s="178" t="s">
        <v>146</v>
      </c>
      <c r="D189" s="178"/>
      <c r="E189" s="88">
        <v>2.286</v>
      </c>
      <c r="F189" s="88">
        <f t="shared" si="46"/>
        <v>2.4355044000000001</v>
      </c>
      <c r="G189" s="67">
        <v>16666.666700000002</v>
      </c>
      <c r="H189" s="99">
        <f t="shared" si="47"/>
        <v>38100.000076200005</v>
      </c>
      <c r="I189" s="100">
        <f t="shared" si="48"/>
        <v>40591.740081183489</v>
      </c>
      <c r="J189" s="100">
        <f t="shared" si="49"/>
        <v>114300.00022860002</v>
      </c>
      <c r="K189" s="100">
        <f t="shared" si="50"/>
        <v>121775.22024355046</v>
      </c>
      <c r="L189" s="100">
        <f t="shared" si="51"/>
        <v>7475.2200149504351</v>
      </c>
    </row>
    <row r="190" spans="1:12" s="40" customFormat="1" ht="20">
      <c r="A190" s="85">
        <f>A189+1</f>
        <v>169</v>
      </c>
      <c r="B190" s="63" t="s">
        <v>259</v>
      </c>
      <c r="C190" s="179" t="s">
        <v>146</v>
      </c>
      <c r="D190" s="179"/>
      <c r="E190" s="73">
        <v>2.0609999999999999</v>
      </c>
      <c r="F190" s="73">
        <f t="shared" si="46"/>
        <v>2.1957893999999998</v>
      </c>
      <c r="G190" s="92">
        <v>0</v>
      </c>
      <c r="H190" s="113">
        <f t="shared" si="47"/>
        <v>0</v>
      </c>
      <c r="I190" s="113">
        <f t="shared" si="48"/>
        <v>0</v>
      </c>
      <c r="J190" s="113">
        <f t="shared" si="49"/>
        <v>0</v>
      </c>
      <c r="K190" s="113">
        <f t="shared" si="50"/>
        <v>0</v>
      </c>
      <c r="L190" s="113">
        <f t="shared" si="51"/>
        <v>0</v>
      </c>
    </row>
    <row r="191" spans="1:12" s="40" customFormat="1" ht="20">
      <c r="A191" s="85">
        <f>A190+1</f>
        <v>170</v>
      </c>
      <c r="B191" s="63" t="s">
        <v>260</v>
      </c>
      <c r="C191" s="179" t="s">
        <v>146</v>
      </c>
      <c r="D191" s="179"/>
      <c r="E191" s="73">
        <v>1.8559999999999999</v>
      </c>
      <c r="F191" s="73">
        <f t="shared" si="46"/>
        <v>1.9773823999999998</v>
      </c>
      <c r="G191" s="92">
        <v>0</v>
      </c>
      <c r="H191" s="113">
        <f t="shared" si="47"/>
        <v>0</v>
      </c>
      <c r="I191" s="113">
        <f t="shared" si="48"/>
        <v>0</v>
      </c>
      <c r="J191" s="113">
        <f t="shared" si="49"/>
        <v>0</v>
      </c>
      <c r="K191" s="113">
        <f t="shared" si="50"/>
        <v>0</v>
      </c>
      <c r="L191" s="113">
        <f t="shared" si="51"/>
        <v>0</v>
      </c>
    </row>
    <row r="192" spans="1:12" s="40" customFormat="1" ht="20">
      <c r="A192" s="85">
        <f>A191+1</f>
        <v>171</v>
      </c>
      <c r="B192" s="63" t="s">
        <v>261</v>
      </c>
      <c r="C192" s="179" t="s">
        <v>146</v>
      </c>
      <c r="D192" s="179"/>
      <c r="E192" s="73">
        <v>1.67</v>
      </c>
      <c r="F192" s="73">
        <f t="shared" si="46"/>
        <v>1.779218</v>
      </c>
      <c r="G192" s="92">
        <v>0</v>
      </c>
      <c r="H192" s="113">
        <f t="shared" si="47"/>
        <v>0</v>
      </c>
      <c r="I192" s="113">
        <f t="shared" si="48"/>
        <v>0</v>
      </c>
      <c r="J192" s="113">
        <f t="shared" si="49"/>
        <v>0</v>
      </c>
      <c r="K192" s="113">
        <f t="shared" si="50"/>
        <v>0</v>
      </c>
      <c r="L192" s="113">
        <f t="shared" si="51"/>
        <v>0</v>
      </c>
    </row>
    <row r="193" spans="1:12" s="40" customFormat="1" ht="20">
      <c r="A193" s="85">
        <f t="shared" si="52"/>
        <v>172</v>
      </c>
      <c r="B193" s="63" t="s">
        <v>262</v>
      </c>
      <c r="C193" s="179" t="s">
        <v>146</v>
      </c>
      <c r="D193" s="179"/>
      <c r="E193" s="73">
        <v>1.504</v>
      </c>
      <c r="F193" s="73">
        <f t="shared" si="46"/>
        <v>1.6023616000000001</v>
      </c>
      <c r="G193" s="92">
        <v>0</v>
      </c>
      <c r="H193" s="113">
        <f t="shared" si="47"/>
        <v>0</v>
      </c>
      <c r="I193" s="113">
        <f t="shared" si="48"/>
        <v>0</v>
      </c>
      <c r="J193" s="113">
        <f t="shared" si="49"/>
        <v>0</v>
      </c>
      <c r="K193" s="113">
        <f t="shared" si="50"/>
        <v>0</v>
      </c>
      <c r="L193" s="113">
        <f t="shared" si="51"/>
        <v>0</v>
      </c>
    </row>
    <row r="194" spans="1:12" s="40" customFormat="1" ht="20">
      <c r="A194" s="85">
        <f t="shared" si="52"/>
        <v>173</v>
      </c>
      <c r="B194" s="63" t="s">
        <v>263</v>
      </c>
      <c r="C194" s="179" t="s">
        <v>146</v>
      </c>
      <c r="D194" s="179"/>
      <c r="E194" s="73">
        <v>1.3479999999999999</v>
      </c>
      <c r="F194" s="73">
        <f t="shared" si="46"/>
        <v>1.4361591999999999</v>
      </c>
      <c r="G194" s="92">
        <v>0</v>
      </c>
      <c r="H194" s="113">
        <f t="shared" si="47"/>
        <v>0</v>
      </c>
      <c r="I194" s="113">
        <f t="shared" si="48"/>
        <v>0</v>
      </c>
      <c r="J194" s="113">
        <f t="shared" si="49"/>
        <v>0</v>
      </c>
      <c r="K194" s="113">
        <f t="shared" si="50"/>
        <v>0</v>
      </c>
      <c r="L194" s="113">
        <f t="shared" si="51"/>
        <v>0</v>
      </c>
    </row>
    <row r="195" spans="1:12" s="40" customFormat="1" ht="20">
      <c r="A195" s="85">
        <f t="shared" si="52"/>
        <v>174</v>
      </c>
      <c r="B195" s="63" t="s">
        <v>264</v>
      </c>
      <c r="C195" s="179" t="s">
        <v>146</v>
      </c>
      <c r="D195" s="179"/>
      <c r="E195" s="73">
        <v>1.2110000000000001</v>
      </c>
      <c r="F195" s="73">
        <f t="shared" si="46"/>
        <v>1.2901994000000001</v>
      </c>
      <c r="G195" s="92">
        <v>0</v>
      </c>
      <c r="H195" s="113">
        <f t="shared" si="47"/>
        <v>0</v>
      </c>
      <c r="I195" s="113">
        <f t="shared" si="48"/>
        <v>0</v>
      </c>
      <c r="J195" s="113">
        <f t="shared" si="49"/>
        <v>0</v>
      </c>
      <c r="K195" s="113">
        <f t="shared" si="50"/>
        <v>0</v>
      </c>
      <c r="L195" s="113">
        <f t="shared" si="51"/>
        <v>0</v>
      </c>
    </row>
    <row r="196" spans="1:12" s="87" customFormat="1" ht="12.5">
      <c r="A196" s="85">
        <f t="shared" si="52"/>
        <v>175</v>
      </c>
      <c r="B196" s="63" t="s">
        <v>145</v>
      </c>
      <c r="C196" s="179" t="s">
        <v>146</v>
      </c>
      <c r="D196" s="179"/>
      <c r="E196" s="98">
        <v>1.7000000000000001E-2</v>
      </c>
      <c r="F196" s="98">
        <f t="shared" si="46"/>
        <v>1.8111800000000001E-2</v>
      </c>
      <c r="G196" s="92">
        <v>0</v>
      </c>
      <c r="H196" s="113">
        <f t="shared" si="47"/>
        <v>0</v>
      </c>
      <c r="I196" s="113">
        <f t="shared" si="48"/>
        <v>0</v>
      </c>
      <c r="J196" s="113">
        <f t="shared" si="49"/>
        <v>0</v>
      </c>
      <c r="K196" s="113">
        <f t="shared" si="50"/>
        <v>0</v>
      </c>
      <c r="L196" s="113">
        <f t="shared" si="51"/>
        <v>0</v>
      </c>
    </row>
    <row r="197" spans="1:12" s="40" customFormat="1" ht="12.5">
      <c r="A197" s="85">
        <f t="shared" si="52"/>
        <v>176</v>
      </c>
      <c r="B197" s="63" t="s">
        <v>265</v>
      </c>
      <c r="C197" s="179" t="s">
        <v>266</v>
      </c>
      <c r="D197" s="179"/>
      <c r="E197" s="73">
        <v>500</v>
      </c>
      <c r="F197" s="73">
        <f t="shared" si="46"/>
        <v>532.70000000000005</v>
      </c>
      <c r="G197" s="92">
        <v>0</v>
      </c>
      <c r="H197" s="113">
        <f t="shared" si="47"/>
        <v>0</v>
      </c>
      <c r="I197" s="113">
        <f t="shared" si="48"/>
        <v>0</v>
      </c>
      <c r="J197" s="113">
        <f t="shared" si="49"/>
        <v>0</v>
      </c>
      <c r="K197" s="113">
        <f t="shared" si="50"/>
        <v>0</v>
      </c>
      <c r="L197" s="113">
        <f t="shared" si="51"/>
        <v>0</v>
      </c>
    </row>
    <row r="198" spans="1:12" s="40" customFormat="1" ht="20">
      <c r="A198" s="85">
        <f t="shared" si="52"/>
        <v>177</v>
      </c>
      <c r="B198" s="63" t="s">
        <v>267</v>
      </c>
      <c r="C198" s="179" t="s">
        <v>268</v>
      </c>
      <c r="D198" s="179"/>
      <c r="E198" s="73">
        <v>0.35</v>
      </c>
      <c r="F198" s="73">
        <f t="shared" si="46"/>
        <v>0.37289</v>
      </c>
      <c r="G198" s="92">
        <v>0</v>
      </c>
      <c r="H198" s="113">
        <f t="shared" si="47"/>
        <v>0</v>
      </c>
      <c r="I198" s="113">
        <f t="shared" si="48"/>
        <v>0</v>
      </c>
      <c r="J198" s="113">
        <f t="shared" si="49"/>
        <v>0</v>
      </c>
      <c r="K198" s="113">
        <f t="shared" si="50"/>
        <v>0</v>
      </c>
      <c r="L198" s="113">
        <f t="shared" si="51"/>
        <v>0</v>
      </c>
    </row>
    <row r="199" spans="1:12" s="40" customFormat="1" ht="20">
      <c r="A199" s="85">
        <f t="shared" si="52"/>
        <v>178</v>
      </c>
      <c r="B199" s="63" t="s">
        <v>269</v>
      </c>
      <c r="C199" s="179" t="s">
        <v>268</v>
      </c>
      <c r="D199" s="179"/>
      <c r="E199" s="73">
        <v>0.34</v>
      </c>
      <c r="F199" s="73">
        <f t="shared" si="46"/>
        <v>0.362236</v>
      </c>
      <c r="G199" s="92">
        <v>0</v>
      </c>
      <c r="H199" s="113">
        <f t="shared" si="47"/>
        <v>0</v>
      </c>
      <c r="I199" s="113">
        <f t="shared" si="48"/>
        <v>0</v>
      </c>
      <c r="J199" s="113">
        <f t="shared" si="49"/>
        <v>0</v>
      </c>
      <c r="K199" s="113">
        <f t="shared" si="50"/>
        <v>0</v>
      </c>
      <c r="L199" s="113">
        <f t="shared" si="51"/>
        <v>0</v>
      </c>
    </row>
    <row r="200" spans="1:12" s="40" customFormat="1" ht="20">
      <c r="A200" s="85">
        <f>A199+1</f>
        <v>179</v>
      </c>
      <c r="B200" s="63" t="s">
        <v>270</v>
      </c>
      <c r="C200" s="179" t="s">
        <v>268</v>
      </c>
      <c r="D200" s="179"/>
      <c r="E200" s="73">
        <v>0.32</v>
      </c>
      <c r="F200" s="73">
        <f t="shared" si="46"/>
        <v>0.34092800000000001</v>
      </c>
      <c r="G200" s="92">
        <v>0</v>
      </c>
      <c r="H200" s="113">
        <f t="shared" si="47"/>
        <v>0</v>
      </c>
      <c r="I200" s="113">
        <f t="shared" si="48"/>
        <v>0</v>
      </c>
      <c r="J200" s="113">
        <f t="shared" si="49"/>
        <v>0</v>
      </c>
      <c r="K200" s="113">
        <f t="shared" si="50"/>
        <v>0</v>
      </c>
      <c r="L200" s="113">
        <f t="shared" si="51"/>
        <v>0</v>
      </c>
    </row>
    <row r="201" spans="1:12" s="40" customFormat="1" ht="20">
      <c r="A201" s="85">
        <f>A200+1</f>
        <v>180</v>
      </c>
      <c r="B201" s="63" t="s">
        <v>271</v>
      </c>
      <c r="C201" s="179" t="s">
        <v>268</v>
      </c>
      <c r="D201" s="179"/>
      <c r="E201" s="73">
        <v>0.3</v>
      </c>
      <c r="F201" s="73">
        <f t="shared" si="46"/>
        <v>0.31962000000000002</v>
      </c>
      <c r="G201" s="92">
        <v>0</v>
      </c>
      <c r="H201" s="113">
        <f t="shared" si="47"/>
        <v>0</v>
      </c>
      <c r="I201" s="113">
        <f t="shared" si="48"/>
        <v>0</v>
      </c>
      <c r="J201" s="113">
        <f t="shared" si="49"/>
        <v>0</v>
      </c>
      <c r="K201" s="113">
        <f t="shared" si="50"/>
        <v>0</v>
      </c>
      <c r="L201" s="113">
        <f t="shared" si="51"/>
        <v>0</v>
      </c>
    </row>
    <row r="202" spans="1:12" s="40" customFormat="1" ht="20">
      <c r="A202" s="85">
        <f>A201+1</f>
        <v>181</v>
      </c>
      <c r="B202" s="63" t="s">
        <v>272</v>
      </c>
      <c r="C202" s="179" t="s">
        <v>268</v>
      </c>
      <c r="D202" s="179"/>
      <c r="E202" s="73">
        <v>0.26</v>
      </c>
      <c r="F202" s="73">
        <f t="shared" si="46"/>
        <v>0.27700400000000003</v>
      </c>
      <c r="G202" s="92">
        <v>0</v>
      </c>
      <c r="H202" s="113">
        <f t="shared" si="47"/>
        <v>0</v>
      </c>
      <c r="I202" s="113">
        <f t="shared" si="48"/>
        <v>0</v>
      </c>
      <c r="J202" s="113">
        <f t="shared" si="49"/>
        <v>0</v>
      </c>
      <c r="K202" s="113">
        <f t="shared" si="50"/>
        <v>0</v>
      </c>
      <c r="L202" s="113">
        <f t="shared" si="51"/>
        <v>0</v>
      </c>
    </row>
    <row r="203" spans="1:12" s="40" customFormat="1" ht="20">
      <c r="A203" s="85">
        <f>A202+1</f>
        <v>182</v>
      </c>
      <c r="B203" s="63" t="s">
        <v>273</v>
      </c>
      <c r="C203" s="179" t="s">
        <v>268</v>
      </c>
      <c r="D203" s="179"/>
      <c r="E203" s="73">
        <v>0.24</v>
      </c>
      <c r="F203" s="73">
        <f t="shared" si="46"/>
        <v>0.25569599999999998</v>
      </c>
      <c r="G203" s="92">
        <v>0</v>
      </c>
      <c r="H203" s="113">
        <f t="shared" si="47"/>
        <v>0</v>
      </c>
      <c r="I203" s="113">
        <f t="shared" si="48"/>
        <v>0</v>
      </c>
      <c r="J203" s="113">
        <f t="shared" si="49"/>
        <v>0</v>
      </c>
      <c r="K203" s="113">
        <f t="shared" si="50"/>
        <v>0</v>
      </c>
      <c r="L203" s="113">
        <f t="shared" si="51"/>
        <v>0</v>
      </c>
    </row>
    <row r="204" spans="1:12" s="40" customFormat="1" ht="12.5" customHeight="1">
      <c r="A204" s="149" t="s">
        <v>274</v>
      </c>
      <c r="B204" s="150"/>
      <c r="C204" s="150"/>
      <c r="D204" s="150"/>
      <c r="E204" s="150"/>
      <c r="F204" s="150"/>
      <c r="G204" s="150"/>
      <c r="H204" s="117">
        <f>SUM(H185,H94,H79,H32)</f>
        <v>868315.20858033991</v>
      </c>
      <c r="I204" s="117">
        <f>SUM(I185,I94,I79,I32)</f>
        <v>925103.02322149416</v>
      </c>
      <c r="J204" s="117">
        <f>SUM(J185,J94,J79,J32)</f>
        <v>2604945.6257410198</v>
      </c>
      <c r="K204" s="117">
        <f>SUM(K185,K94,K79,K32)</f>
        <v>2775309.0696644825</v>
      </c>
      <c r="L204" s="117">
        <f>SUM(L185,L94,L79,L32)</f>
        <v>170363.44392346262</v>
      </c>
    </row>
    <row r="205" spans="1:12" s="40" customFormat="1" ht="13" customHeight="1">
      <c r="A205" s="166" t="s">
        <v>275</v>
      </c>
      <c r="B205" s="167"/>
      <c r="C205" s="167"/>
      <c r="D205" s="167"/>
      <c r="E205" s="167"/>
      <c r="F205" s="167"/>
      <c r="G205" s="167"/>
      <c r="H205" s="167"/>
      <c r="I205" s="167"/>
      <c r="J205" s="167"/>
      <c r="K205" s="167"/>
      <c r="L205" s="167"/>
    </row>
    <row r="206" spans="1:12" s="40" customFormat="1" ht="21">
      <c r="A206" s="58" t="s">
        <v>10</v>
      </c>
      <c r="B206" s="58" t="s">
        <v>350</v>
      </c>
      <c r="C206" s="162" t="s">
        <v>140</v>
      </c>
      <c r="D206" s="163"/>
      <c r="E206" s="125" t="s">
        <v>431</v>
      </c>
      <c r="F206" s="58" t="s">
        <v>438</v>
      </c>
      <c r="G206" s="91" t="s">
        <v>141</v>
      </c>
      <c r="H206" s="127" t="s">
        <v>440</v>
      </c>
      <c r="I206" s="115" t="s">
        <v>441</v>
      </c>
      <c r="J206" s="127" t="s">
        <v>442</v>
      </c>
      <c r="K206" s="115" t="s">
        <v>443</v>
      </c>
      <c r="L206" s="116" t="s">
        <v>444</v>
      </c>
    </row>
    <row r="207" spans="1:12" s="40" customFormat="1" ht="12.5" customHeight="1">
      <c r="A207" s="151" t="s">
        <v>276</v>
      </c>
      <c r="B207" s="152"/>
      <c r="C207" s="152"/>
      <c r="D207" s="152"/>
      <c r="E207" s="152"/>
      <c r="F207" s="152"/>
      <c r="G207" s="152"/>
      <c r="H207" s="118">
        <f>SUM(H208:H256)</f>
        <v>479040</v>
      </c>
      <c r="I207" s="118">
        <f t="shared" ref="I207:K207" si="53">SUM(I208:I256)</f>
        <v>510369.21599999996</v>
      </c>
      <c r="J207" s="118">
        <f t="shared" si="53"/>
        <v>1437120</v>
      </c>
      <c r="K207" s="118">
        <f t="shared" si="53"/>
        <v>1531107.6479999998</v>
      </c>
      <c r="L207" s="118">
        <f>SUM(L208:L256)</f>
        <v>93987.647999999812</v>
      </c>
    </row>
    <row r="208" spans="1:12" s="40" customFormat="1" ht="12.5">
      <c r="A208" s="94">
        <f>A203+1</f>
        <v>183</v>
      </c>
      <c r="B208" s="95" t="s">
        <v>277</v>
      </c>
      <c r="C208" s="176" t="s">
        <v>278</v>
      </c>
      <c r="D208" s="177"/>
      <c r="E208" s="96">
        <v>4321</v>
      </c>
      <c r="F208" s="96">
        <f t="shared" ref="F208:F256" si="54">E208+(E208*$J$1)</f>
        <v>4603.5933999999997</v>
      </c>
      <c r="G208" s="97">
        <v>0</v>
      </c>
      <c r="H208" s="101">
        <f t="shared" ref="H208:H256" si="55">E208*G208</f>
        <v>0</v>
      </c>
      <c r="I208" s="102">
        <f t="shared" ref="I208:I256" si="56">F208*G208</f>
        <v>0</v>
      </c>
      <c r="J208" s="102">
        <f t="shared" ref="J208:J256" si="57">H208*3</f>
        <v>0</v>
      </c>
      <c r="K208" s="102">
        <f t="shared" ref="K208:K233" si="58">I208*3</f>
        <v>0</v>
      </c>
      <c r="L208" s="102">
        <f t="shared" ref="L208:L233" si="59">K208-J208</f>
        <v>0</v>
      </c>
    </row>
    <row r="209" spans="1:12" s="40" customFormat="1" ht="12.5">
      <c r="A209" s="86">
        <f>A208+1</f>
        <v>184</v>
      </c>
      <c r="B209" s="78" t="s">
        <v>279</v>
      </c>
      <c r="C209" s="178" t="s">
        <v>278</v>
      </c>
      <c r="D209" s="178"/>
      <c r="E209" s="88">
        <v>7960</v>
      </c>
      <c r="F209" s="88">
        <f t="shared" si="54"/>
        <v>8480.5840000000007</v>
      </c>
      <c r="G209" s="67">
        <v>24</v>
      </c>
      <c r="H209" s="99">
        <f t="shared" si="55"/>
        <v>191040</v>
      </c>
      <c r="I209" s="100">
        <f t="shared" si="56"/>
        <v>203534.016</v>
      </c>
      <c r="J209" s="100">
        <f t="shared" si="57"/>
        <v>573120</v>
      </c>
      <c r="K209" s="100">
        <f t="shared" si="58"/>
        <v>610602.04799999995</v>
      </c>
      <c r="L209" s="100">
        <f t="shared" si="59"/>
        <v>37482.047999999952</v>
      </c>
    </row>
    <row r="210" spans="1:12" s="40" customFormat="1" ht="12.5">
      <c r="A210" s="94">
        <f t="shared" ref="A210:A256" si="60">A209+1</f>
        <v>185</v>
      </c>
      <c r="B210" s="95" t="s">
        <v>280</v>
      </c>
      <c r="C210" s="168" t="s">
        <v>278</v>
      </c>
      <c r="D210" s="169"/>
      <c r="E210" s="96">
        <v>2560</v>
      </c>
      <c r="F210" s="96">
        <f t="shared" si="54"/>
        <v>2727.424</v>
      </c>
      <c r="G210" s="97">
        <v>0</v>
      </c>
      <c r="H210" s="101">
        <f t="shared" si="55"/>
        <v>0</v>
      </c>
      <c r="I210" s="102">
        <f t="shared" si="56"/>
        <v>0</v>
      </c>
      <c r="J210" s="102">
        <f t="shared" si="57"/>
        <v>0</v>
      </c>
      <c r="K210" s="102">
        <f t="shared" si="58"/>
        <v>0</v>
      </c>
      <c r="L210" s="102">
        <f t="shared" si="59"/>
        <v>0</v>
      </c>
    </row>
    <row r="211" spans="1:12" s="40" customFormat="1" ht="12.5">
      <c r="A211" s="94">
        <f t="shared" si="60"/>
        <v>186</v>
      </c>
      <c r="B211" s="95" t="s">
        <v>281</v>
      </c>
      <c r="C211" s="168" t="s">
        <v>278</v>
      </c>
      <c r="D211" s="169"/>
      <c r="E211" s="96">
        <v>8000</v>
      </c>
      <c r="F211" s="96">
        <f t="shared" si="54"/>
        <v>8523.2000000000007</v>
      </c>
      <c r="G211" s="97">
        <v>0</v>
      </c>
      <c r="H211" s="101">
        <f t="shared" si="55"/>
        <v>0</v>
      </c>
      <c r="I211" s="102">
        <f t="shared" si="56"/>
        <v>0</v>
      </c>
      <c r="J211" s="102">
        <f t="shared" si="57"/>
        <v>0</v>
      </c>
      <c r="K211" s="102">
        <f t="shared" si="58"/>
        <v>0</v>
      </c>
      <c r="L211" s="102">
        <f t="shared" si="59"/>
        <v>0</v>
      </c>
    </row>
    <row r="212" spans="1:12" s="40" customFormat="1" ht="12.5">
      <c r="A212" s="94">
        <f t="shared" si="60"/>
        <v>187</v>
      </c>
      <c r="B212" s="95" t="s">
        <v>282</v>
      </c>
      <c r="C212" s="168" t="s">
        <v>278</v>
      </c>
      <c r="D212" s="169"/>
      <c r="E212" s="96">
        <v>12280</v>
      </c>
      <c r="F212" s="96">
        <f t="shared" si="54"/>
        <v>13083.111999999999</v>
      </c>
      <c r="G212" s="97">
        <v>0</v>
      </c>
      <c r="H212" s="101">
        <f t="shared" si="55"/>
        <v>0</v>
      </c>
      <c r="I212" s="102">
        <f t="shared" si="56"/>
        <v>0</v>
      </c>
      <c r="J212" s="102">
        <f t="shared" si="57"/>
        <v>0</v>
      </c>
      <c r="K212" s="102">
        <f t="shared" si="58"/>
        <v>0</v>
      </c>
      <c r="L212" s="102">
        <f t="shared" si="59"/>
        <v>0</v>
      </c>
    </row>
    <row r="213" spans="1:12" s="40" customFormat="1" ht="12.5">
      <c r="A213" s="94">
        <f t="shared" si="60"/>
        <v>188</v>
      </c>
      <c r="B213" s="95" t="s">
        <v>283</v>
      </c>
      <c r="C213" s="168" t="s">
        <v>278</v>
      </c>
      <c r="D213" s="169"/>
      <c r="E213" s="96">
        <v>1760</v>
      </c>
      <c r="F213" s="96">
        <f t="shared" si="54"/>
        <v>1875.104</v>
      </c>
      <c r="G213" s="97">
        <v>0</v>
      </c>
      <c r="H213" s="101">
        <f t="shared" si="55"/>
        <v>0</v>
      </c>
      <c r="I213" s="102">
        <f t="shared" si="56"/>
        <v>0</v>
      </c>
      <c r="J213" s="102">
        <f t="shared" si="57"/>
        <v>0</v>
      </c>
      <c r="K213" s="102">
        <f t="shared" si="58"/>
        <v>0</v>
      </c>
      <c r="L213" s="102">
        <f t="shared" si="59"/>
        <v>0</v>
      </c>
    </row>
    <row r="214" spans="1:12" s="40" customFormat="1" ht="20">
      <c r="A214" s="94">
        <f t="shared" si="60"/>
        <v>189</v>
      </c>
      <c r="B214" s="95" t="s">
        <v>284</v>
      </c>
      <c r="C214" s="168" t="s">
        <v>278</v>
      </c>
      <c r="D214" s="169"/>
      <c r="E214" s="96">
        <v>3800</v>
      </c>
      <c r="F214" s="96">
        <f t="shared" si="54"/>
        <v>4048.52</v>
      </c>
      <c r="G214" s="97">
        <v>0</v>
      </c>
      <c r="H214" s="101">
        <f t="shared" si="55"/>
        <v>0</v>
      </c>
      <c r="I214" s="102">
        <f t="shared" si="56"/>
        <v>0</v>
      </c>
      <c r="J214" s="102">
        <f t="shared" si="57"/>
        <v>0</v>
      </c>
      <c r="K214" s="102">
        <f t="shared" si="58"/>
        <v>0</v>
      </c>
      <c r="L214" s="102">
        <f t="shared" si="59"/>
        <v>0</v>
      </c>
    </row>
    <row r="215" spans="1:12" s="40" customFormat="1" ht="20">
      <c r="A215" s="94">
        <f t="shared" si="60"/>
        <v>190</v>
      </c>
      <c r="B215" s="95" t="s">
        <v>285</v>
      </c>
      <c r="C215" s="168" t="s">
        <v>278</v>
      </c>
      <c r="D215" s="169"/>
      <c r="E215" s="96">
        <v>7000</v>
      </c>
      <c r="F215" s="96">
        <f t="shared" si="54"/>
        <v>7457.8</v>
      </c>
      <c r="G215" s="97">
        <v>0</v>
      </c>
      <c r="H215" s="101">
        <f t="shared" si="55"/>
        <v>0</v>
      </c>
      <c r="I215" s="102">
        <f t="shared" si="56"/>
        <v>0</v>
      </c>
      <c r="J215" s="102">
        <f t="shared" si="57"/>
        <v>0</v>
      </c>
      <c r="K215" s="102">
        <f t="shared" si="58"/>
        <v>0</v>
      </c>
      <c r="L215" s="102">
        <f t="shared" si="59"/>
        <v>0</v>
      </c>
    </row>
    <row r="216" spans="1:12" s="40" customFormat="1" ht="20">
      <c r="A216" s="94">
        <f t="shared" si="60"/>
        <v>191</v>
      </c>
      <c r="B216" s="95" t="s">
        <v>286</v>
      </c>
      <c r="C216" s="168" t="s">
        <v>278</v>
      </c>
      <c r="D216" s="169"/>
      <c r="E216" s="96">
        <v>9300</v>
      </c>
      <c r="F216" s="96">
        <f t="shared" si="54"/>
        <v>9908.2199999999993</v>
      </c>
      <c r="G216" s="97">
        <v>0</v>
      </c>
      <c r="H216" s="101">
        <f t="shared" si="55"/>
        <v>0</v>
      </c>
      <c r="I216" s="102">
        <f t="shared" si="56"/>
        <v>0</v>
      </c>
      <c r="J216" s="102">
        <f t="shared" si="57"/>
        <v>0</v>
      </c>
      <c r="K216" s="102">
        <f t="shared" si="58"/>
        <v>0</v>
      </c>
      <c r="L216" s="102">
        <f t="shared" si="59"/>
        <v>0</v>
      </c>
    </row>
    <row r="217" spans="1:12" s="40" customFormat="1" ht="20">
      <c r="A217" s="86">
        <f t="shared" si="60"/>
        <v>192</v>
      </c>
      <c r="B217" s="78" t="s">
        <v>287</v>
      </c>
      <c r="C217" s="178" t="s">
        <v>278</v>
      </c>
      <c r="D217" s="178"/>
      <c r="E217" s="88">
        <v>12000</v>
      </c>
      <c r="F217" s="88">
        <f t="shared" si="54"/>
        <v>12784.8</v>
      </c>
      <c r="G217" s="67">
        <v>24</v>
      </c>
      <c r="H217" s="99">
        <f t="shared" si="55"/>
        <v>288000</v>
      </c>
      <c r="I217" s="100">
        <f t="shared" si="56"/>
        <v>306835.19999999995</v>
      </c>
      <c r="J217" s="100">
        <f t="shared" si="57"/>
        <v>864000</v>
      </c>
      <c r="K217" s="100">
        <f t="shared" si="58"/>
        <v>920505.59999999986</v>
      </c>
      <c r="L217" s="100">
        <f t="shared" si="59"/>
        <v>56505.59999999986</v>
      </c>
    </row>
    <row r="218" spans="1:12" s="40" customFormat="1" ht="20">
      <c r="A218" s="94">
        <f t="shared" si="60"/>
        <v>193</v>
      </c>
      <c r="B218" s="95" t="s">
        <v>288</v>
      </c>
      <c r="C218" s="168" t="s">
        <v>278</v>
      </c>
      <c r="D218" s="169"/>
      <c r="E218" s="96">
        <v>14000</v>
      </c>
      <c r="F218" s="96">
        <f t="shared" si="54"/>
        <v>14915.6</v>
      </c>
      <c r="G218" s="97">
        <v>0</v>
      </c>
      <c r="H218" s="101">
        <f t="shared" si="55"/>
        <v>0</v>
      </c>
      <c r="I218" s="102">
        <f t="shared" si="56"/>
        <v>0</v>
      </c>
      <c r="J218" s="102">
        <f t="shared" si="57"/>
        <v>0</v>
      </c>
      <c r="K218" s="102">
        <f t="shared" si="58"/>
        <v>0</v>
      </c>
      <c r="L218" s="102">
        <f t="shared" si="59"/>
        <v>0</v>
      </c>
    </row>
    <row r="219" spans="1:12" s="40" customFormat="1" ht="20">
      <c r="A219" s="94">
        <f t="shared" si="60"/>
        <v>194</v>
      </c>
      <c r="B219" s="95" t="s">
        <v>289</v>
      </c>
      <c r="C219" s="168" t="s">
        <v>278</v>
      </c>
      <c r="D219" s="169"/>
      <c r="E219" s="96">
        <v>14400</v>
      </c>
      <c r="F219" s="96">
        <f t="shared" si="54"/>
        <v>15341.76</v>
      </c>
      <c r="G219" s="97">
        <v>0</v>
      </c>
      <c r="H219" s="101">
        <f t="shared" si="55"/>
        <v>0</v>
      </c>
      <c r="I219" s="102">
        <f t="shared" si="56"/>
        <v>0</v>
      </c>
      <c r="J219" s="102">
        <f t="shared" si="57"/>
        <v>0</v>
      </c>
      <c r="K219" s="102">
        <f t="shared" si="58"/>
        <v>0</v>
      </c>
      <c r="L219" s="102">
        <f t="shared" si="59"/>
        <v>0</v>
      </c>
    </row>
    <row r="220" spans="1:12" s="40" customFormat="1" ht="20">
      <c r="A220" s="94">
        <f t="shared" si="60"/>
        <v>195</v>
      </c>
      <c r="B220" s="95" t="s">
        <v>290</v>
      </c>
      <c r="C220" s="168" t="s">
        <v>278</v>
      </c>
      <c r="D220" s="169"/>
      <c r="E220" s="96">
        <v>15400</v>
      </c>
      <c r="F220" s="96">
        <f t="shared" si="54"/>
        <v>16407.16</v>
      </c>
      <c r="G220" s="97">
        <v>0</v>
      </c>
      <c r="H220" s="101">
        <f t="shared" si="55"/>
        <v>0</v>
      </c>
      <c r="I220" s="102">
        <f t="shared" si="56"/>
        <v>0</v>
      </c>
      <c r="J220" s="102">
        <f t="shared" si="57"/>
        <v>0</v>
      </c>
      <c r="K220" s="102">
        <f t="shared" si="58"/>
        <v>0</v>
      </c>
      <c r="L220" s="102">
        <f t="shared" si="59"/>
        <v>0</v>
      </c>
    </row>
    <row r="221" spans="1:12" s="40" customFormat="1" ht="20">
      <c r="A221" s="94">
        <f t="shared" si="60"/>
        <v>196</v>
      </c>
      <c r="B221" s="95" t="s">
        <v>291</v>
      </c>
      <c r="C221" s="168" t="s">
        <v>278</v>
      </c>
      <c r="D221" s="169"/>
      <c r="E221" s="96">
        <v>16800</v>
      </c>
      <c r="F221" s="96">
        <f t="shared" si="54"/>
        <v>17898.72</v>
      </c>
      <c r="G221" s="97">
        <v>0</v>
      </c>
      <c r="H221" s="101">
        <f t="shared" si="55"/>
        <v>0</v>
      </c>
      <c r="I221" s="102">
        <f t="shared" si="56"/>
        <v>0</v>
      </c>
      <c r="J221" s="102">
        <f t="shared" si="57"/>
        <v>0</v>
      </c>
      <c r="K221" s="102">
        <f t="shared" si="58"/>
        <v>0</v>
      </c>
      <c r="L221" s="102">
        <f t="shared" si="59"/>
        <v>0</v>
      </c>
    </row>
    <row r="222" spans="1:12" s="40" customFormat="1" ht="20">
      <c r="A222" s="94">
        <f t="shared" si="60"/>
        <v>197</v>
      </c>
      <c r="B222" s="95" t="s">
        <v>292</v>
      </c>
      <c r="C222" s="168" t="s">
        <v>278</v>
      </c>
      <c r="D222" s="169"/>
      <c r="E222" s="96">
        <v>17100</v>
      </c>
      <c r="F222" s="96">
        <f t="shared" si="54"/>
        <v>18218.34</v>
      </c>
      <c r="G222" s="97">
        <v>0</v>
      </c>
      <c r="H222" s="101">
        <f t="shared" si="55"/>
        <v>0</v>
      </c>
      <c r="I222" s="102">
        <f t="shared" si="56"/>
        <v>0</v>
      </c>
      <c r="J222" s="102">
        <f t="shared" si="57"/>
        <v>0</v>
      </c>
      <c r="K222" s="102">
        <f t="shared" si="58"/>
        <v>0</v>
      </c>
      <c r="L222" s="102">
        <f t="shared" si="59"/>
        <v>0</v>
      </c>
    </row>
    <row r="223" spans="1:12" s="40" customFormat="1" ht="20">
      <c r="A223" s="94">
        <f t="shared" si="60"/>
        <v>198</v>
      </c>
      <c r="B223" s="95" t="s">
        <v>293</v>
      </c>
      <c r="C223" s="168" t="s">
        <v>278</v>
      </c>
      <c r="D223" s="169"/>
      <c r="E223" s="96">
        <v>16000</v>
      </c>
      <c r="F223" s="96">
        <f t="shared" si="54"/>
        <v>17046.400000000001</v>
      </c>
      <c r="G223" s="97">
        <v>0</v>
      </c>
      <c r="H223" s="101">
        <f t="shared" si="55"/>
        <v>0</v>
      </c>
      <c r="I223" s="102">
        <f t="shared" si="56"/>
        <v>0</v>
      </c>
      <c r="J223" s="102">
        <f t="shared" si="57"/>
        <v>0</v>
      </c>
      <c r="K223" s="102">
        <f t="shared" si="58"/>
        <v>0</v>
      </c>
      <c r="L223" s="102">
        <f t="shared" si="59"/>
        <v>0</v>
      </c>
    </row>
    <row r="224" spans="1:12" s="40" customFormat="1" ht="20">
      <c r="A224" s="94">
        <f t="shared" si="60"/>
        <v>199</v>
      </c>
      <c r="B224" s="95" t="s">
        <v>294</v>
      </c>
      <c r="C224" s="176" t="s">
        <v>295</v>
      </c>
      <c r="D224" s="177"/>
      <c r="E224" s="96">
        <v>38</v>
      </c>
      <c r="F224" s="96">
        <f t="shared" si="54"/>
        <v>40.485199999999999</v>
      </c>
      <c r="G224" s="97">
        <v>0</v>
      </c>
      <c r="H224" s="101">
        <f t="shared" si="55"/>
        <v>0</v>
      </c>
      <c r="I224" s="102">
        <f t="shared" si="56"/>
        <v>0</v>
      </c>
      <c r="J224" s="102">
        <f t="shared" si="57"/>
        <v>0</v>
      </c>
      <c r="K224" s="102">
        <f t="shared" si="58"/>
        <v>0</v>
      </c>
      <c r="L224" s="102">
        <f t="shared" si="59"/>
        <v>0</v>
      </c>
    </row>
    <row r="225" spans="1:12" s="40" customFormat="1" ht="20">
      <c r="A225" s="85">
        <f t="shared" si="60"/>
        <v>200</v>
      </c>
      <c r="B225" s="60" t="s">
        <v>296</v>
      </c>
      <c r="C225" s="174" t="s">
        <v>295</v>
      </c>
      <c r="D225" s="175"/>
      <c r="E225" s="59">
        <v>35</v>
      </c>
      <c r="F225" s="59">
        <f t="shared" si="54"/>
        <v>37.289000000000001</v>
      </c>
      <c r="G225" s="97">
        <v>0</v>
      </c>
      <c r="H225" s="113">
        <f t="shared" si="55"/>
        <v>0</v>
      </c>
      <c r="I225" s="102">
        <f t="shared" si="56"/>
        <v>0</v>
      </c>
      <c r="J225" s="102">
        <f t="shared" si="57"/>
        <v>0</v>
      </c>
      <c r="K225" s="102">
        <f t="shared" si="58"/>
        <v>0</v>
      </c>
      <c r="L225" s="102">
        <f t="shared" si="59"/>
        <v>0</v>
      </c>
    </row>
    <row r="226" spans="1:12" s="40" customFormat="1" ht="20">
      <c r="A226" s="85">
        <f t="shared" si="60"/>
        <v>201</v>
      </c>
      <c r="B226" s="60" t="s">
        <v>297</v>
      </c>
      <c r="C226" s="174" t="s">
        <v>295</v>
      </c>
      <c r="D226" s="175"/>
      <c r="E226" s="59">
        <v>31</v>
      </c>
      <c r="F226" s="59">
        <f t="shared" si="54"/>
        <v>33.0274</v>
      </c>
      <c r="G226" s="97">
        <v>0</v>
      </c>
      <c r="H226" s="113">
        <f t="shared" si="55"/>
        <v>0</v>
      </c>
      <c r="I226" s="102">
        <f t="shared" si="56"/>
        <v>0</v>
      </c>
      <c r="J226" s="102">
        <f t="shared" si="57"/>
        <v>0</v>
      </c>
      <c r="K226" s="102">
        <f t="shared" si="58"/>
        <v>0</v>
      </c>
      <c r="L226" s="102">
        <f t="shared" si="59"/>
        <v>0</v>
      </c>
    </row>
    <row r="227" spans="1:12" s="40" customFormat="1" ht="20">
      <c r="A227" s="85">
        <f t="shared" si="60"/>
        <v>202</v>
      </c>
      <c r="B227" s="60" t="s">
        <v>298</v>
      </c>
      <c r="C227" s="174" t="s">
        <v>295</v>
      </c>
      <c r="D227" s="175"/>
      <c r="E227" s="59">
        <v>30</v>
      </c>
      <c r="F227" s="59">
        <f t="shared" si="54"/>
        <v>31.962</v>
      </c>
      <c r="G227" s="97">
        <v>0</v>
      </c>
      <c r="H227" s="113">
        <f t="shared" si="55"/>
        <v>0</v>
      </c>
      <c r="I227" s="102">
        <f t="shared" si="56"/>
        <v>0</v>
      </c>
      <c r="J227" s="102">
        <f t="shared" si="57"/>
        <v>0</v>
      </c>
      <c r="K227" s="102">
        <f t="shared" si="58"/>
        <v>0</v>
      </c>
      <c r="L227" s="102">
        <f t="shared" si="59"/>
        <v>0</v>
      </c>
    </row>
    <row r="228" spans="1:12" s="40" customFormat="1" ht="20">
      <c r="A228" s="85">
        <f t="shared" si="60"/>
        <v>203</v>
      </c>
      <c r="B228" s="60" t="s">
        <v>299</v>
      </c>
      <c r="C228" s="174" t="s">
        <v>295</v>
      </c>
      <c r="D228" s="175"/>
      <c r="E228" s="59">
        <v>28</v>
      </c>
      <c r="F228" s="59">
        <f t="shared" si="54"/>
        <v>29.831199999999999</v>
      </c>
      <c r="G228" s="97">
        <v>0</v>
      </c>
      <c r="H228" s="113">
        <f t="shared" si="55"/>
        <v>0</v>
      </c>
      <c r="I228" s="102">
        <f t="shared" si="56"/>
        <v>0</v>
      </c>
      <c r="J228" s="102">
        <f t="shared" si="57"/>
        <v>0</v>
      </c>
      <c r="K228" s="102">
        <f t="shared" si="58"/>
        <v>0</v>
      </c>
      <c r="L228" s="102">
        <f t="shared" si="59"/>
        <v>0</v>
      </c>
    </row>
    <row r="229" spans="1:12" s="40" customFormat="1" ht="20">
      <c r="A229" s="85">
        <f t="shared" si="60"/>
        <v>204</v>
      </c>
      <c r="B229" s="60" t="s">
        <v>300</v>
      </c>
      <c r="C229" s="174" t="s">
        <v>295</v>
      </c>
      <c r="D229" s="175"/>
      <c r="E229" s="59">
        <v>24</v>
      </c>
      <c r="F229" s="59">
        <f t="shared" si="54"/>
        <v>25.569600000000001</v>
      </c>
      <c r="G229" s="97">
        <v>0</v>
      </c>
      <c r="H229" s="113">
        <f t="shared" si="55"/>
        <v>0</v>
      </c>
      <c r="I229" s="102">
        <f t="shared" si="56"/>
        <v>0</v>
      </c>
      <c r="J229" s="102">
        <f t="shared" si="57"/>
        <v>0</v>
      </c>
      <c r="K229" s="102">
        <f t="shared" si="58"/>
        <v>0</v>
      </c>
      <c r="L229" s="102">
        <f t="shared" si="59"/>
        <v>0</v>
      </c>
    </row>
    <row r="230" spans="1:12" s="40" customFormat="1" ht="20">
      <c r="A230" s="85">
        <f t="shared" si="60"/>
        <v>205</v>
      </c>
      <c r="B230" s="60" t="s">
        <v>301</v>
      </c>
      <c r="C230" s="174" t="s">
        <v>295</v>
      </c>
      <c r="D230" s="175"/>
      <c r="E230" s="59">
        <v>22</v>
      </c>
      <c r="F230" s="59">
        <f t="shared" si="54"/>
        <v>23.438800000000001</v>
      </c>
      <c r="G230" s="97">
        <v>0</v>
      </c>
      <c r="H230" s="113">
        <f t="shared" si="55"/>
        <v>0</v>
      </c>
      <c r="I230" s="102">
        <f t="shared" si="56"/>
        <v>0</v>
      </c>
      <c r="J230" s="102">
        <f t="shared" si="57"/>
        <v>0</v>
      </c>
      <c r="K230" s="102">
        <f t="shared" si="58"/>
        <v>0</v>
      </c>
      <c r="L230" s="102">
        <f t="shared" si="59"/>
        <v>0</v>
      </c>
    </row>
    <row r="231" spans="1:12" s="40" customFormat="1" ht="20">
      <c r="A231" s="85">
        <f t="shared" si="60"/>
        <v>206</v>
      </c>
      <c r="B231" s="60" t="s">
        <v>302</v>
      </c>
      <c r="C231" s="174" t="s">
        <v>295</v>
      </c>
      <c r="D231" s="175"/>
      <c r="E231" s="59">
        <v>21</v>
      </c>
      <c r="F231" s="59">
        <f t="shared" si="54"/>
        <v>22.3734</v>
      </c>
      <c r="G231" s="97">
        <v>0</v>
      </c>
      <c r="H231" s="113">
        <f t="shared" si="55"/>
        <v>0</v>
      </c>
      <c r="I231" s="102">
        <f t="shared" si="56"/>
        <v>0</v>
      </c>
      <c r="J231" s="102">
        <f t="shared" si="57"/>
        <v>0</v>
      </c>
      <c r="K231" s="102">
        <f t="shared" si="58"/>
        <v>0</v>
      </c>
      <c r="L231" s="102">
        <f t="shared" si="59"/>
        <v>0</v>
      </c>
    </row>
    <row r="232" spans="1:12" s="40" customFormat="1" ht="20">
      <c r="A232" s="85">
        <f t="shared" si="60"/>
        <v>207</v>
      </c>
      <c r="B232" s="60" t="s">
        <v>303</v>
      </c>
      <c r="C232" s="174" t="s">
        <v>295</v>
      </c>
      <c r="D232" s="175"/>
      <c r="E232" s="59">
        <v>19</v>
      </c>
      <c r="F232" s="59">
        <f t="shared" si="54"/>
        <v>20.242599999999999</v>
      </c>
      <c r="G232" s="97">
        <v>0</v>
      </c>
      <c r="H232" s="113">
        <f t="shared" si="55"/>
        <v>0</v>
      </c>
      <c r="I232" s="102">
        <f t="shared" si="56"/>
        <v>0</v>
      </c>
      <c r="J232" s="102">
        <f t="shared" si="57"/>
        <v>0</v>
      </c>
      <c r="K232" s="102">
        <f t="shared" si="58"/>
        <v>0</v>
      </c>
      <c r="L232" s="102">
        <f t="shared" si="59"/>
        <v>0</v>
      </c>
    </row>
    <row r="233" spans="1:12" s="40" customFormat="1" ht="20">
      <c r="A233" s="85">
        <f t="shared" si="60"/>
        <v>208</v>
      </c>
      <c r="B233" s="60" t="s">
        <v>304</v>
      </c>
      <c r="C233" s="174" t="s">
        <v>295</v>
      </c>
      <c r="D233" s="175"/>
      <c r="E233" s="59">
        <v>16</v>
      </c>
      <c r="F233" s="59">
        <f t="shared" si="54"/>
        <v>17.046399999999998</v>
      </c>
      <c r="G233" s="97">
        <v>0</v>
      </c>
      <c r="H233" s="113">
        <f t="shared" si="55"/>
        <v>0</v>
      </c>
      <c r="I233" s="102">
        <f t="shared" si="56"/>
        <v>0</v>
      </c>
      <c r="J233" s="102">
        <f t="shared" si="57"/>
        <v>0</v>
      </c>
      <c r="K233" s="102">
        <f t="shared" si="58"/>
        <v>0</v>
      </c>
      <c r="L233" s="102">
        <f t="shared" si="59"/>
        <v>0</v>
      </c>
    </row>
    <row r="234" spans="1:12" s="40" customFormat="1" ht="20">
      <c r="A234" s="85">
        <f t="shared" si="60"/>
        <v>209</v>
      </c>
      <c r="B234" s="60" t="s">
        <v>305</v>
      </c>
      <c r="C234" s="174" t="s">
        <v>278</v>
      </c>
      <c r="D234" s="175"/>
      <c r="E234" s="59">
        <v>12755</v>
      </c>
      <c r="F234" s="59">
        <f t="shared" si="54"/>
        <v>13589.177</v>
      </c>
      <c r="G234" s="97">
        <v>0</v>
      </c>
      <c r="H234" s="113">
        <f t="shared" si="55"/>
        <v>0</v>
      </c>
      <c r="I234" s="102">
        <f t="shared" si="56"/>
        <v>0</v>
      </c>
      <c r="J234" s="102">
        <f t="shared" si="57"/>
        <v>0</v>
      </c>
      <c r="K234" s="102">
        <f t="shared" ref="K234:K256" si="61">I234*3</f>
        <v>0</v>
      </c>
      <c r="L234" s="102">
        <f t="shared" ref="L234:L256" si="62">K234-J234</f>
        <v>0</v>
      </c>
    </row>
    <row r="235" spans="1:12" s="40" customFormat="1" ht="20">
      <c r="A235" s="85">
        <f t="shared" si="60"/>
        <v>210</v>
      </c>
      <c r="B235" s="60" t="s">
        <v>306</v>
      </c>
      <c r="C235" s="174" t="s">
        <v>278</v>
      </c>
      <c r="D235" s="175"/>
      <c r="E235" s="59">
        <v>16027</v>
      </c>
      <c r="F235" s="59">
        <f t="shared" si="54"/>
        <v>17075.165799999999</v>
      </c>
      <c r="G235" s="97">
        <v>0</v>
      </c>
      <c r="H235" s="113">
        <f t="shared" si="55"/>
        <v>0</v>
      </c>
      <c r="I235" s="102">
        <f t="shared" si="56"/>
        <v>0</v>
      </c>
      <c r="J235" s="102">
        <f t="shared" si="57"/>
        <v>0</v>
      </c>
      <c r="K235" s="102">
        <f t="shared" si="61"/>
        <v>0</v>
      </c>
      <c r="L235" s="102">
        <f t="shared" si="62"/>
        <v>0</v>
      </c>
    </row>
    <row r="236" spans="1:12" s="40" customFormat="1" ht="20">
      <c r="A236" s="85">
        <f t="shared" si="60"/>
        <v>211</v>
      </c>
      <c r="B236" s="60" t="s">
        <v>307</v>
      </c>
      <c r="C236" s="174" t="s">
        <v>278</v>
      </c>
      <c r="D236" s="175"/>
      <c r="E236" s="59">
        <v>20054</v>
      </c>
      <c r="F236" s="59">
        <f t="shared" si="54"/>
        <v>21365.531599999998</v>
      </c>
      <c r="G236" s="97">
        <v>0</v>
      </c>
      <c r="H236" s="113">
        <f t="shared" si="55"/>
        <v>0</v>
      </c>
      <c r="I236" s="102">
        <f t="shared" si="56"/>
        <v>0</v>
      </c>
      <c r="J236" s="102">
        <f t="shared" si="57"/>
        <v>0</v>
      </c>
      <c r="K236" s="102">
        <f t="shared" si="61"/>
        <v>0</v>
      </c>
      <c r="L236" s="102">
        <f t="shared" si="62"/>
        <v>0</v>
      </c>
    </row>
    <row r="237" spans="1:12" s="40" customFormat="1" ht="20">
      <c r="A237" s="85">
        <f t="shared" si="60"/>
        <v>212</v>
      </c>
      <c r="B237" s="60" t="s">
        <v>308</v>
      </c>
      <c r="C237" s="174" t="s">
        <v>278</v>
      </c>
      <c r="D237" s="175"/>
      <c r="E237" s="59">
        <v>24096</v>
      </c>
      <c r="F237" s="59">
        <f t="shared" si="54"/>
        <v>25671.878400000001</v>
      </c>
      <c r="G237" s="97">
        <v>0</v>
      </c>
      <c r="H237" s="113">
        <f t="shared" si="55"/>
        <v>0</v>
      </c>
      <c r="I237" s="102">
        <f t="shared" si="56"/>
        <v>0</v>
      </c>
      <c r="J237" s="102">
        <f t="shared" si="57"/>
        <v>0</v>
      </c>
      <c r="K237" s="102">
        <f t="shared" si="61"/>
        <v>0</v>
      </c>
      <c r="L237" s="102">
        <f t="shared" si="62"/>
        <v>0</v>
      </c>
    </row>
    <row r="238" spans="1:12" s="40" customFormat="1" ht="20">
      <c r="A238" s="85">
        <f t="shared" si="60"/>
        <v>213</v>
      </c>
      <c r="B238" s="60" t="s">
        <v>309</v>
      </c>
      <c r="C238" s="174" t="s">
        <v>278</v>
      </c>
      <c r="D238" s="175"/>
      <c r="E238" s="59">
        <v>27123</v>
      </c>
      <c r="F238" s="59">
        <f t="shared" si="54"/>
        <v>28896.8442</v>
      </c>
      <c r="G238" s="97">
        <v>0</v>
      </c>
      <c r="H238" s="113">
        <f t="shared" si="55"/>
        <v>0</v>
      </c>
      <c r="I238" s="102">
        <f t="shared" si="56"/>
        <v>0</v>
      </c>
      <c r="J238" s="102">
        <f t="shared" si="57"/>
        <v>0</v>
      </c>
      <c r="K238" s="102">
        <f t="shared" si="61"/>
        <v>0</v>
      </c>
      <c r="L238" s="102">
        <f t="shared" si="62"/>
        <v>0</v>
      </c>
    </row>
    <row r="239" spans="1:12" s="40" customFormat="1" ht="20">
      <c r="A239" s="85">
        <f t="shared" si="60"/>
        <v>214</v>
      </c>
      <c r="B239" s="60" t="s">
        <v>310</v>
      </c>
      <c r="C239" s="174" t="s">
        <v>278</v>
      </c>
      <c r="D239" s="175"/>
      <c r="E239" s="59">
        <v>30251</v>
      </c>
      <c r="F239" s="59">
        <f t="shared" si="54"/>
        <v>32229.415400000002</v>
      </c>
      <c r="G239" s="97">
        <v>0</v>
      </c>
      <c r="H239" s="113">
        <f t="shared" si="55"/>
        <v>0</v>
      </c>
      <c r="I239" s="102">
        <f t="shared" si="56"/>
        <v>0</v>
      </c>
      <c r="J239" s="102">
        <f t="shared" si="57"/>
        <v>0</v>
      </c>
      <c r="K239" s="102">
        <f t="shared" si="61"/>
        <v>0</v>
      </c>
      <c r="L239" s="102">
        <f t="shared" si="62"/>
        <v>0</v>
      </c>
    </row>
    <row r="240" spans="1:12" s="87" customFormat="1" ht="20">
      <c r="A240" s="85">
        <f t="shared" si="60"/>
        <v>215</v>
      </c>
      <c r="B240" s="60" t="s">
        <v>311</v>
      </c>
      <c r="C240" s="174" t="s">
        <v>278</v>
      </c>
      <c r="D240" s="175"/>
      <c r="E240" s="59">
        <v>33382</v>
      </c>
      <c r="F240" s="59">
        <f t="shared" si="54"/>
        <v>35565.182800000002</v>
      </c>
      <c r="G240" s="97">
        <v>0</v>
      </c>
      <c r="H240" s="113">
        <f t="shared" si="55"/>
        <v>0</v>
      </c>
      <c r="I240" s="102">
        <f t="shared" si="56"/>
        <v>0</v>
      </c>
      <c r="J240" s="102">
        <f t="shared" si="57"/>
        <v>0</v>
      </c>
      <c r="K240" s="102">
        <f t="shared" si="61"/>
        <v>0</v>
      </c>
      <c r="L240" s="102">
        <f t="shared" si="62"/>
        <v>0</v>
      </c>
    </row>
    <row r="241" spans="1:12" s="40" customFormat="1" ht="20">
      <c r="A241" s="85">
        <f t="shared" si="60"/>
        <v>216</v>
      </c>
      <c r="B241" s="60" t="s">
        <v>312</v>
      </c>
      <c r="C241" s="174" t="s">
        <v>278</v>
      </c>
      <c r="D241" s="175"/>
      <c r="E241" s="59">
        <v>35473</v>
      </c>
      <c r="F241" s="59">
        <f t="shared" si="54"/>
        <v>37792.934200000003</v>
      </c>
      <c r="G241" s="97">
        <v>0</v>
      </c>
      <c r="H241" s="113">
        <f t="shared" si="55"/>
        <v>0</v>
      </c>
      <c r="I241" s="102">
        <f t="shared" si="56"/>
        <v>0</v>
      </c>
      <c r="J241" s="102">
        <f t="shared" si="57"/>
        <v>0</v>
      </c>
      <c r="K241" s="102">
        <f t="shared" si="61"/>
        <v>0</v>
      </c>
      <c r="L241" s="102">
        <f t="shared" si="62"/>
        <v>0</v>
      </c>
    </row>
    <row r="242" spans="1:12" s="40" customFormat="1" ht="20">
      <c r="A242" s="85">
        <f t="shared" si="60"/>
        <v>217</v>
      </c>
      <c r="B242" s="60" t="s">
        <v>313</v>
      </c>
      <c r="C242" s="174" t="s">
        <v>278</v>
      </c>
      <c r="D242" s="175"/>
      <c r="E242" s="59">
        <v>37589</v>
      </c>
      <c r="F242" s="59">
        <f t="shared" si="54"/>
        <v>40047.320599999999</v>
      </c>
      <c r="G242" s="97">
        <v>0</v>
      </c>
      <c r="H242" s="113">
        <f t="shared" si="55"/>
        <v>0</v>
      </c>
      <c r="I242" s="102">
        <f t="shared" si="56"/>
        <v>0</v>
      </c>
      <c r="J242" s="102">
        <f t="shared" si="57"/>
        <v>0</v>
      </c>
      <c r="K242" s="102">
        <f t="shared" si="61"/>
        <v>0</v>
      </c>
      <c r="L242" s="102">
        <f t="shared" si="62"/>
        <v>0</v>
      </c>
    </row>
    <row r="243" spans="1:12" s="40" customFormat="1" ht="20">
      <c r="A243" s="85">
        <f t="shared" si="60"/>
        <v>218</v>
      </c>
      <c r="B243" s="60" t="s">
        <v>314</v>
      </c>
      <c r="C243" s="174" t="s">
        <v>278</v>
      </c>
      <c r="D243" s="175"/>
      <c r="E243" s="59">
        <v>38625</v>
      </c>
      <c r="F243" s="59">
        <f t="shared" si="54"/>
        <v>41151.074999999997</v>
      </c>
      <c r="G243" s="97">
        <v>0</v>
      </c>
      <c r="H243" s="113">
        <f t="shared" si="55"/>
        <v>0</v>
      </c>
      <c r="I243" s="102">
        <f t="shared" si="56"/>
        <v>0</v>
      </c>
      <c r="J243" s="102">
        <f t="shared" si="57"/>
        <v>0</v>
      </c>
      <c r="K243" s="102">
        <f t="shared" si="61"/>
        <v>0</v>
      </c>
      <c r="L243" s="102">
        <f t="shared" si="62"/>
        <v>0</v>
      </c>
    </row>
    <row r="244" spans="1:12" s="40" customFormat="1" ht="20">
      <c r="A244" s="85">
        <f t="shared" si="60"/>
        <v>219</v>
      </c>
      <c r="B244" s="60" t="s">
        <v>315</v>
      </c>
      <c r="C244" s="174" t="s">
        <v>295</v>
      </c>
      <c r="D244" s="175"/>
      <c r="E244" s="59">
        <v>127.55</v>
      </c>
      <c r="F244" s="59">
        <f t="shared" si="54"/>
        <v>135.89177000000001</v>
      </c>
      <c r="G244" s="97">
        <v>0</v>
      </c>
      <c r="H244" s="113">
        <f t="shared" si="55"/>
        <v>0</v>
      </c>
      <c r="I244" s="102">
        <f t="shared" si="56"/>
        <v>0</v>
      </c>
      <c r="J244" s="102">
        <f t="shared" si="57"/>
        <v>0</v>
      </c>
      <c r="K244" s="102">
        <f t="shared" si="61"/>
        <v>0</v>
      </c>
      <c r="L244" s="102">
        <f t="shared" si="62"/>
        <v>0</v>
      </c>
    </row>
    <row r="245" spans="1:12" s="40" customFormat="1" ht="20">
      <c r="A245" s="85">
        <f t="shared" si="60"/>
        <v>220</v>
      </c>
      <c r="B245" s="60" t="s">
        <v>316</v>
      </c>
      <c r="C245" s="174" t="s">
        <v>295</v>
      </c>
      <c r="D245" s="175"/>
      <c r="E245" s="59">
        <v>80.14</v>
      </c>
      <c r="F245" s="59">
        <f t="shared" si="54"/>
        <v>85.381156000000004</v>
      </c>
      <c r="G245" s="97">
        <v>0</v>
      </c>
      <c r="H245" s="113">
        <f t="shared" si="55"/>
        <v>0</v>
      </c>
      <c r="I245" s="102">
        <f t="shared" si="56"/>
        <v>0</v>
      </c>
      <c r="J245" s="102">
        <f t="shared" si="57"/>
        <v>0</v>
      </c>
      <c r="K245" s="102">
        <f t="shared" si="61"/>
        <v>0</v>
      </c>
      <c r="L245" s="102">
        <f t="shared" si="62"/>
        <v>0</v>
      </c>
    </row>
    <row r="246" spans="1:12" s="40" customFormat="1" ht="20">
      <c r="A246" s="85">
        <f t="shared" si="60"/>
        <v>221</v>
      </c>
      <c r="B246" s="60" t="s">
        <v>317</v>
      </c>
      <c r="C246" s="174" t="s">
        <v>295</v>
      </c>
      <c r="D246" s="175"/>
      <c r="E246" s="59">
        <v>66.849999999999994</v>
      </c>
      <c r="F246" s="59">
        <f t="shared" si="54"/>
        <v>71.221989999999991</v>
      </c>
      <c r="G246" s="97">
        <v>0</v>
      </c>
      <c r="H246" s="113">
        <f t="shared" si="55"/>
        <v>0</v>
      </c>
      <c r="I246" s="102">
        <f t="shared" si="56"/>
        <v>0</v>
      </c>
      <c r="J246" s="102">
        <f t="shared" si="57"/>
        <v>0</v>
      </c>
      <c r="K246" s="102">
        <f t="shared" si="61"/>
        <v>0</v>
      </c>
      <c r="L246" s="102">
        <f t="shared" si="62"/>
        <v>0</v>
      </c>
    </row>
    <row r="247" spans="1:12" s="40" customFormat="1" ht="20">
      <c r="A247" s="85">
        <f t="shared" si="60"/>
        <v>222</v>
      </c>
      <c r="B247" s="60" t="s">
        <v>318</v>
      </c>
      <c r="C247" s="174" t="s">
        <v>295</v>
      </c>
      <c r="D247" s="175"/>
      <c r="E247" s="59">
        <v>60.24</v>
      </c>
      <c r="F247" s="59">
        <f t="shared" si="54"/>
        <v>64.179696000000007</v>
      </c>
      <c r="G247" s="97">
        <v>0</v>
      </c>
      <c r="H247" s="113">
        <f t="shared" si="55"/>
        <v>0</v>
      </c>
      <c r="I247" s="102">
        <f t="shared" si="56"/>
        <v>0</v>
      </c>
      <c r="J247" s="102">
        <f t="shared" si="57"/>
        <v>0</v>
      </c>
      <c r="K247" s="102">
        <f t="shared" si="61"/>
        <v>0</v>
      </c>
      <c r="L247" s="102">
        <f t="shared" si="62"/>
        <v>0</v>
      </c>
    </row>
    <row r="248" spans="1:12" s="40" customFormat="1" ht="20">
      <c r="A248" s="85">
        <f t="shared" si="60"/>
        <v>223</v>
      </c>
      <c r="B248" s="60" t="s">
        <v>319</v>
      </c>
      <c r="C248" s="174" t="s">
        <v>295</v>
      </c>
      <c r="D248" s="175"/>
      <c r="E248" s="59">
        <v>54.25</v>
      </c>
      <c r="F248" s="59">
        <f t="shared" si="54"/>
        <v>57.79795</v>
      </c>
      <c r="G248" s="97">
        <v>0</v>
      </c>
      <c r="H248" s="113">
        <f t="shared" si="55"/>
        <v>0</v>
      </c>
      <c r="I248" s="102">
        <f t="shared" si="56"/>
        <v>0</v>
      </c>
      <c r="J248" s="102">
        <f t="shared" si="57"/>
        <v>0</v>
      </c>
      <c r="K248" s="102">
        <f t="shared" si="61"/>
        <v>0</v>
      </c>
      <c r="L248" s="102">
        <f t="shared" si="62"/>
        <v>0</v>
      </c>
    </row>
    <row r="249" spans="1:12" s="40" customFormat="1" ht="20">
      <c r="A249" s="85">
        <f t="shared" si="60"/>
        <v>224</v>
      </c>
      <c r="B249" s="60" t="s">
        <v>320</v>
      </c>
      <c r="C249" s="174" t="s">
        <v>295</v>
      </c>
      <c r="D249" s="175"/>
      <c r="E249" s="59">
        <v>50.42</v>
      </c>
      <c r="F249" s="59">
        <f t="shared" si="54"/>
        <v>53.717468000000004</v>
      </c>
      <c r="G249" s="97">
        <v>0</v>
      </c>
      <c r="H249" s="113">
        <f t="shared" si="55"/>
        <v>0</v>
      </c>
      <c r="I249" s="102">
        <f t="shared" si="56"/>
        <v>0</v>
      </c>
      <c r="J249" s="102">
        <f t="shared" si="57"/>
        <v>0</v>
      </c>
      <c r="K249" s="102">
        <f t="shared" si="61"/>
        <v>0</v>
      </c>
      <c r="L249" s="102">
        <f t="shared" si="62"/>
        <v>0</v>
      </c>
    </row>
    <row r="250" spans="1:12" s="40" customFormat="1" ht="20">
      <c r="A250" s="85">
        <f t="shared" si="60"/>
        <v>225</v>
      </c>
      <c r="B250" s="60" t="s">
        <v>321</v>
      </c>
      <c r="C250" s="174" t="s">
        <v>295</v>
      </c>
      <c r="D250" s="175"/>
      <c r="E250" s="59">
        <v>47.69</v>
      </c>
      <c r="F250" s="59">
        <f t="shared" si="54"/>
        <v>50.808926</v>
      </c>
      <c r="G250" s="97">
        <v>0</v>
      </c>
      <c r="H250" s="113">
        <f t="shared" si="55"/>
        <v>0</v>
      </c>
      <c r="I250" s="102">
        <f t="shared" si="56"/>
        <v>0</v>
      </c>
      <c r="J250" s="102">
        <f t="shared" si="57"/>
        <v>0</v>
      </c>
      <c r="K250" s="102">
        <f t="shared" si="61"/>
        <v>0</v>
      </c>
      <c r="L250" s="102">
        <f t="shared" si="62"/>
        <v>0</v>
      </c>
    </row>
    <row r="251" spans="1:12" s="40" customFormat="1" ht="20">
      <c r="A251" s="85">
        <f t="shared" si="60"/>
        <v>226</v>
      </c>
      <c r="B251" s="60" t="s">
        <v>322</v>
      </c>
      <c r="C251" s="174" t="s">
        <v>295</v>
      </c>
      <c r="D251" s="175"/>
      <c r="E251" s="59">
        <v>44.34</v>
      </c>
      <c r="F251" s="59">
        <f t="shared" si="54"/>
        <v>47.239836000000004</v>
      </c>
      <c r="G251" s="97">
        <v>0</v>
      </c>
      <c r="H251" s="113">
        <f t="shared" si="55"/>
        <v>0</v>
      </c>
      <c r="I251" s="102">
        <f t="shared" si="56"/>
        <v>0</v>
      </c>
      <c r="J251" s="102">
        <f t="shared" si="57"/>
        <v>0</v>
      </c>
      <c r="K251" s="102">
        <f t="shared" si="61"/>
        <v>0</v>
      </c>
      <c r="L251" s="102">
        <f t="shared" si="62"/>
        <v>0</v>
      </c>
    </row>
    <row r="252" spans="1:12" s="40" customFormat="1" ht="20">
      <c r="A252" s="85">
        <f t="shared" si="60"/>
        <v>227</v>
      </c>
      <c r="B252" s="60" t="s">
        <v>323</v>
      </c>
      <c r="C252" s="174" t="s">
        <v>295</v>
      </c>
      <c r="D252" s="175"/>
      <c r="E252" s="59">
        <v>41.77</v>
      </c>
      <c r="F252" s="59">
        <f t="shared" si="54"/>
        <v>44.501758000000002</v>
      </c>
      <c r="G252" s="97">
        <v>0</v>
      </c>
      <c r="H252" s="113">
        <f t="shared" si="55"/>
        <v>0</v>
      </c>
      <c r="I252" s="102">
        <f t="shared" si="56"/>
        <v>0</v>
      </c>
      <c r="J252" s="102">
        <f t="shared" si="57"/>
        <v>0</v>
      </c>
      <c r="K252" s="102">
        <f t="shared" si="61"/>
        <v>0</v>
      </c>
      <c r="L252" s="102">
        <f t="shared" si="62"/>
        <v>0</v>
      </c>
    </row>
    <row r="253" spans="1:12" s="40" customFormat="1" ht="20">
      <c r="A253" s="85">
        <f t="shared" si="60"/>
        <v>228</v>
      </c>
      <c r="B253" s="60" t="s">
        <v>324</v>
      </c>
      <c r="C253" s="174" t="s">
        <v>295</v>
      </c>
      <c r="D253" s="175"/>
      <c r="E253" s="59">
        <v>38.630000000000003</v>
      </c>
      <c r="F253" s="59">
        <f t="shared" si="54"/>
        <v>41.156402</v>
      </c>
      <c r="G253" s="97">
        <v>0</v>
      </c>
      <c r="H253" s="113">
        <f t="shared" si="55"/>
        <v>0</v>
      </c>
      <c r="I253" s="102">
        <f t="shared" si="56"/>
        <v>0</v>
      </c>
      <c r="J253" s="102">
        <f t="shared" si="57"/>
        <v>0</v>
      </c>
      <c r="K253" s="102">
        <f t="shared" si="61"/>
        <v>0</v>
      </c>
      <c r="L253" s="102">
        <f t="shared" si="62"/>
        <v>0</v>
      </c>
    </row>
    <row r="254" spans="1:12" s="40" customFormat="1" ht="12.5">
      <c r="A254" s="85">
        <f t="shared" si="60"/>
        <v>229</v>
      </c>
      <c r="B254" s="60" t="s">
        <v>325</v>
      </c>
      <c r="C254" s="174" t="s">
        <v>326</v>
      </c>
      <c r="D254" s="175"/>
      <c r="E254" s="59">
        <v>19.62</v>
      </c>
      <c r="F254" s="59">
        <f t="shared" si="54"/>
        <v>20.903148000000002</v>
      </c>
      <c r="G254" s="97">
        <v>0</v>
      </c>
      <c r="H254" s="113">
        <f t="shared" si="55"/>
        <v>0</v>
      </c>
      <c r="I254" s="102">
        <f t="shared" si="56"/>
        <v>0</v>
      </c>
      <c r="J254" s="102">
        <f t="shared" si="57"/>
        <v>0</v>
      </c>
      <c r="K254" s="102">
        <f t="shared" si="61"/>
        <v>0</v>
      </c>
      <c r="L254" s="102">
        <f t="shared" si="62"/>
        <v>0</v>
      </c>
    </row>
    <row r="255" spans="1:12" s="40" customFormat="1" ht="12.5">
      <c r="A255" s="85">
        <f t="shared" si="60"/>
        <v>230</v>
      </c>
      <c r="B255" s="60" t="s">
        <v>327</v>
      </c>
      <c r="C255" s="174" t="s">
        <v>328</v>
      </c>
      <c r="D255" s="175"/>
      <c r="E255" s="59">
        <v>784.77</v>
      </c>
      <c r="F255" s="59">
        <f t="shared" si="54"/>
        <v>836.09395799999993</v>
      </c>
      <c r="G255" s="97">
        <v>0</v>
      </c>
      <c r="H255" s="113">
        <f t="shared" si="55"/>
        <v>0</v>
      </c>
      <c r="I255" s="102">
        <f t="shared" si="56"/>
        <v>0</v>
      </c>
      <c r="J255" s="102">
        <f t="shared" si="57"/>
        <v>0</v>
      </c>
      <c r="K255" s="102">
        <f t="shared" si="61"/>
        <v>0</v>
      </c>
      <c r="L255" s="102">
        <f t="shared" si="62"/>
        <v>0</v>
      </c>
    </row>
    <row r="256" spans="1:12" s="40" customFormat="1" ht="12.5">
      <c r="A256" s="85">
        <f t="shared" si="60"/>
        <v>231</v>
      </c>
      <c r="B256" s="60" t="s">
        <v>329</v>
      </c>
      <c r="C256" s="174" t="s">
        <v>328</v>
      </c>
      <c r="D256" s="175"/>
      <c r="E256" s="59">
        <v>294.29000000000002</v>
      </c>
      <c r="F256" s="59">
        <f t="shared" si="54"/>
        <v>313.53656599999999</v>
      </c>
      <c r="G256" s="97">
        <v>0</v>
      </c>
      <c r="H256" s="113">
        <f t="shared" si="55"/>
        <v>0</v>
      </c>
      <c r="I256" s="102">
        <f t="shared" si="56"/>
        <v>0</v>
      </c>
      <c r="J256" s="102">
        <f t="shared" si="57"/>
        <v>0</v>
      </c>
      <c r="K256" s="102">
        <f t="shared" si="61"/>
        <v>0</v>
      </c>
      <c r="L256" s="102">
        <f t="shared" si="62"/>
        <v>0</v>
      </c>
    </row>
    <row r="257" spans="1:12" s="40" customFormat="1" ht="12.5" customHeight="1">
      <c r="A257" s="151" t="s">
        <v>330</v>
      </c>
      <c r="B257" s="152"/>
      <c r="C257" s="152"/>
      <c r="D257" s="152"/>
      <c r="E257" s="152"/>
      <c r="F257" s="152"/>
      <c r="G257" s="152"/>
      <c r="H257" s="118">
        <f>SUM(H258:H266)</f>
        <v>15067.619999999999</v>
      </c>
      <c r="I257" s="118">
        <f>SUM(I258:I266)</f>
        <v>16053.042348000001</v>
      </c>
      <c r="J257" s="118">
        <f>SUM(J258:J266)</f>
        <v>45202.86</v>
      </c>
      <c r="K257" s="118">
        <f>SUM(K258:K266)</f>
        <v>48159.127044000001</v>
      </c>
      <c r="L257" s="118">
        <f>SUM(L258:L266)</f>
        <v>2956.267044000002</v>
      </c>
    </row>
    <row r="258" spans="1:12" s="40" customFormat="1" ht="20" customHeight="1">
      <c r="A258" s="82">
        <f>A256+1</f>
        <v>232</v>
      </c>
      <c r="B258" s="109" t="s">
        <v>332</v>
      </c>
      <c r="C258" s="164" t="s">
        <v>331</v>
      </c>
      <c r="D258" s="165"/>
      <c r="E258" s="66">
        <v>34.86</v>
      </c>
      <c r="F258" s="66">
        <f t="shared" ref="F258:F266" si="63">E258+(E258*$J$1)</f>
        <v>37.139843999999997</v>
      </c>
      <c r="G258" s="111">
        <v>72</v>
      </c>
      <c r="H258" s="100">
        <f>E258*G258</f>
        <v>2509.92</v>
      </c>
      <c r="I258" s="100">
        <f t="shared" ref="I258:I266" si="64">F258*G258</f>
        <v>2674.0687679999996</v>
      </c>
      <c r="J258" s="100">
        <f t="shared" ref="J258:J266" si="65">H258*3</f>
        <v>7529.76</v>
      </c>
      <c r="K258" s="100">
        <f t="shared" ref="K258:K266" si="66">I258*3</f>
        <v>8022.2063039999994</v>
      </c>
      <c r="L258" s="100">
        <f t="shared" ref="L258:L266" si="67">K258-J258</f>
        <v>492.44630399999915</v>
      </c>
    </row>
    <row r="259" spans="1:12" s="40" customFormat="1" ht="20">
      <c r="A259" s="82">
        <f>A258+1</f>
        <v>233</v>
      </c>
      <c r="B259" s="109" t="s">
        <v>333</v>
      </c>
      <c r="C259" s="172" t="s">
        <v>331</v>
      </c>
      <c r="D259" s="173"/>
      <c r="E259" s="66">
        <v>63.12</v>
      </c>
      <c r="F259" s="66">
        <f t="shared" si="63"/>
        <v>67.248047999999997</v>
      </c>
      <c r="G259" s="111">
        <v>84</v>
      </c>
      <c r="H259" s="100">
        <f t="shared" ref="H259:H266" si="68">E259*G259</f>
        <v>5302.08</v>
      </c>
      <c r="I259" s="100">
        <f t="shared" si="64"/>
        <v>5648.8360320000002</v>
      </c>
      <c r="J259" s="100">
        <f t="shared" si="65"/>
        <v>15906.24</v>
      </c>
      <c r="K259" s="100">
        <f t="shared" si="66"/>
        <v>16946.508096000001</v>
      </c>
      <c r="L259" s="100">
        <f t="shared" si="67"/>
        <v>1040.2680960000016</v>
      </c>
    </row>
    <row r="260" spans="1:12" s="40" customFormat="1" ht="12.5" customHeight="1">
      <c r="A260" s="82">
        <f>A259+1</f>
        <v>234</v>
      </c>
      <c r="B260" s="110" t="s">
        <v>432</v>
      </c>
      <c r="C260" s="172" t="s">
        <v>331</v>
      </c>
      <c r="D260" s="173"/>
      <c r="E260" s="66">
        <v>211.96</v>
      </c>
      <c r="F260" s="66">
        <f t="shared" si="63"/>
        <v>225.82218400000002</v>
      </c>
      <c r="G260" s="111">
        <v>2</v>
      </c>
      <c r="H260" s="100">
        <f t="shared" si="68"/>
        <v>423.92</v>
      </c>
      <c r="I260" s="100">
        <f t="shared" si="64"/>
        <v>451.64436800000004</v>
      </c>
      <c r="J260" s="100">
        <f t="shared" si="65"/>
        <v>1271.76</v>
      </c>
      <c r="K260" s="100">
        <f t="shared" si="66"/>
        <v>1354.9331040000002</v>
      </c>
      <c r="L260" s="100">
        <f t="shared" si="67"/>
        <v>83.173104000000194</v>
      </c>
    </row>
    <row r="261" spans="1:12" s="40" customFormat="1" ht="12.5" customHeight="1">
      <c r="A261" s="82">
        <f t="shared" ref="A261:A266" si="69">A260+1</f>
        <v>235</v>
      </c>
      <c r="B261" s="110" t="s">
        <v>433</v>
      </c>
      <c r="C261" s="172" t="s">
        <v>331</v>
      </c>
      <c r="D261" s="173"/>
      <c r="E261" s="66">
        <v>259.06</v>
      </c>
      <c r="F261" s="66">
        <f t="shared" si="63"/>
        <v>276.00252399999999</v>
      </c>
      <c r="G261" s="111">
        <v>2</v>
      </c>
      <c r="H261" s="100">
        <f t="shared" si="68"/>
        <v>518.12</v>
      </c>
      <c r="I261" s="100">
        <f t="shared" si="64"/>
        <v>552.00504799999999</v>
      </c>
      <c r="J261" s="100">
        <f t="shared" si="65"/>
        <v>1554.3600000000001</v>
      </c>
      <c r="K261" s="100">
        <f t="shared" si="66"/>
        <v>1656.015144</v>
      </c>
      <c r="L261" s="100">
        <f t="shared" si="67"/>
        <v>101.65514399999984</v>
      </c>
    </row>
    <row r="262" spans="1:12" s="40" customFormat="1" ht="12.5" customHeight="1">
      <c r="A262" s="82">
        <f t="shared" si="69"/>
        <v>236</v>
      </c>
      <c r="B262" s="110" t="s">
        <v>434</v>
      </c>
      <c r="C262" s="172" t="s">
        <v>331</v>
      </c>
      <c r="D262" s="173"/>
      <c r="E262" s="66">
        <v>284.49</v>
      </c>
      <c r="F262" s="66">
        <f t="shared" si="63"/>
        <v>303.09564599999999</v>
      </c>
      <c r="G262" s="111">
        <v>1</v>
      </c>
      <c r="H262" s="100">
        <f t="shared" si="68"/>
        <v>284.49</v>
      </c>
      <c r="I262" s="100">
        <f t="shared" si="64"/>
        <v>303.09564599999999</v>
      </c>
      <c r="J262" s="100">
        <f t="shared" si="65"/>
        <v>853.47</v>
      </c>
      <c r="K262" s="100">
        <f t="shared" si="66"/>
        <v>909.28693799999996</v>
      </c>
      <c r="L262" s="100">
        <f t="shared" si="67"/>
        <v>55.816937999999936</v>
      </c>
    </row>
    <row r="263" spans="1:12" s="40" customFormat="1" ht="12.5" customHeight="1">
      <c r="A263" s="82">
        <f t="shared" si="69"/>
        <v>237</v>
      </c>
      <c r="B263" s="110" t="s">
        <v>435</v>
      </c>
      <c r="C263" s="172" t="s">
        <v>331</v>
      </c>
      <c r="D263" s="173"/>
      <c r="E263" s="66">
        <v>331.59</v>
      </c>
      <c r="F263" s="66">
        <f t="shared" si="63"/>
        <v>353.27598599999999</v>
      </c>
      <c r="G263" s="111">
        <v>1</v>
      </c>
      <c r="H263" s="100">
        <f t="shared" si="68"/>
        <v>331.59</v>
      </c>
      <c r="I263" s="100">
        <f t="shared" si="64"/>
        <v>353.27598599999999</v>
      </c>
      <c r="J263" s="100">
        <f t="shared" si="65"/>
        <v>994.77</v>
      </c>
      <c r="K263" s="100">
        <f t="shared" si="66"/>
        <v>1059.8279579999999</v>
      </c>
      <c r="L263" s="100">
        <f t="shared" si="67"/>
        <v>65.057957999999871</v>
      </c>
    </row>
    <row r="264" spans="1:12" s="40" customFormat="1" ht="20">
      <c r="A264" s="82">
        <f t="shared" si="69"/>
        <v>238</v>
      </c>
      <c r="B264" s="109" t="s">
        <v>437</v>
      </c>
      <c r="C264" s="172" t="s">
        <v>331</v>
      </c>
      <c r="D264" s="173"/>
      <c r="E264" s="66">
        <v>75.27</v>
      </c>
      <c r="F264" s="66">
        <f t="shared" si="63"/>
        <v>80.192657999999994</v>
      </c>
      <c r="G264" s="111">
        <v>60</v>
      </c>
      <c r="H264" s="100">
        <f t="shared" si="68"/>
        <v>4516.2</v>
      </c>
      <c r="I264" s="100">
        <f t="shared" si="64"/>
        <v>4811.5594799999999</v>
      </c>
      <c r="J264" s="100">
        <f t="shared" si="65"/>
        <v>13548.599999999999</v>
      </c>
      <c r="K264" s="100">
        <f t="shared" si="66"/>
        <v>14434.67844</v>
      </c>
      <c r="L264" s="100">
        <f t="shared" si="67"/>
        <v>886.07844000000114</v>
      </c>
    </row>
    <row r="265" spans="1:12" s="40" customFormat="1">
      <c r="A265" s="82">
        <f t="shared" si="69"/>
        <v>239</v>
      </c>
      <c r="B265" s="109" t="s">
        <v>334</v>
      </c>
      <c r="C265" s="172" t="s">
        <v>331</v>
      </c>
      <c r="D265" s="173"/>
      <c r="E265" s="66">
        <v>1181.3</v>
      </c>
      <c r="F265" s="66">
        <f t="shared" si="63"/>
        <v>1258.55702</v>
      </c>
      <c r="G265" s="111">
        <v>1</v>
      </c>
      <c r="H265" s="100">
        <f t="shared" si="68"/>
        <v>1181.3</v>
      </c>
      <c r="I265" s="100">
        <f t="shared" si="64"/>
        <v>1258.55702</v>
      </c>
      <c r="J265" s="100">
        <f t="shared" si="65"/>
        <v>3543.8999999999996</v>
      </c>
      <c r="K265" s="100">
        <f t="shared" si="66"/>
        <v>3775.6710599999997</v>
      </c>
      <c r="L265" s="100">
        <f t="shared" si="67"/>
        <v>231.77106000000003</v>
      </c>
    </row>
    <row r="266" spans="1:12" s="40" customFormat="1">
      <c r="A266" s="94">
        <f t="shared" si="69"/>
        <v>240</v>
      </c>
      <c r="B266" s="105" t="s">
        <v>335</v>
      </c>
      <c r="C266" s="168" t="s">
        <v>331</v>
      </c>
      <c r="D266" s="169"/>
      <c r="E266" s="96">
        <v>2967.39</v>
      </c>
      <c r="F266" s="96">
        <f t="shared" si="63"/>
        <v>3161.4573059999998</v>
      </c>
      <c r="G266" s="108">
        <v>0</v>
      </c>
      <c r="H266" s="102">
        <f t="shared" si="68"/>
        <v>0</v>
      </c>
      <c r="I266" s="102">
        <f t="shared" si="64"/>
        <v>0</v>
      </c>
      <c r="J266" s="102">
        <f t="shared" si="65"/>
        <v>0</v>
      </c>
      <c r="K266" s="102">
        <f t="shared" si="66"/>
        <v>0</v>
      </c>
      <c r="L266" s="102">
        <f t="shared" si="67"/>
        <v>0</v>
      </c>
    </row>
    <row r="267" spans="1:12" s="40" customFormat="1" ht="12.5" customHeight="1">
      <c r="A267" s="159" t="s">
        <v>336</v>
      </c>
      <c r="B267" s="160"/>
      <c r="C267" s="160"/>
      <c r="D267" s="160"/>
      <c r="E267" s="160"/>
      <c r="F267" s="160"/>
      <c r="G267" s="160"/>
      <c r="H267" s="117">
        <f>SUM(H257,H207)</f>
        <v>494107.62</v>
      </c>
      <c r="I267" s="117">
        <f>SUM(I257,I207)</f>
        <v>526422.258348</v>
      </c>
      <c r="J267" s="117">
        <f>SUM(J257,J207)</f>
        <v>1482322.86</v>
      </c>
      <c r="K267" s="117">
        <f>SUM(K257,K207)</f>
        <v>1579266.7750439998</v>
      </c>
      <c r="L267" s="117">
        <f>SUM(L257,L207)</f>
        <v>96943.915043999819</v>
      </c>
    </row>
    <row r="268" spans="1:12" s="40" customFormat="1" ht="13" customHeight="1">
      <c r="A268" s="166" t="s">
        <v>337</v>
      </c>
      <c r="B268" s="167"/>
      <c r="C268" s="167"/>
      <c r="D268" s="167"/>
      <c r="E268" s="167"/>
      <c r="F268" s="167"/>
      <c r="G268" s="167"/>
      <c r="H268" s="167"/>
      <c r="I268" s="167"/>
      <c r="J268" s="167"/>
      <c r="K268" s="167"/>
      <c r="L268" s="167"/>
    </row>
    <row r="269" spans="1:12" s="40" customFormat="1" ht="21">
      <c r="A269" s="58" t="s">
        <v>10</v>
      </c>
      <c r="B269" s="58" t="s">
        <v>350</v>
      </c>
      <c r="C269" s="162" t="s">
        <v>140</v>
      </c>
      <c r="D269" s="163"/>
      <c r="E269" s="125" t="s">
        <v>431</v>
      </c>
      <c r="F269" s="58" t="s">
        <v>438</v>
      </c>
      <c r="G269" s="91" t="s">
        <v>141</v>
      </c>
      <c r="H269" s="127" t="s">
        <v>440</v>
      </c>
      <c r="I269" s="115" t="s">
        <v>441</v>
      </c>
      <c r="J269" s="127" t="s">
        <v>442</v>
      </c>
      <c r="K269" s="115" t="s">
        <v>443</v>
      </c>
      <c r="L269" s="116" t="s">
        <v>444</v>
      </c>
    </row>
    <row r="270" spans="1:12" s="40" customFormat="1" ht="12.5">
      <c r="A270" s="151" t="s">
        <v>338</v>
      </c>
      <c r="B270" s="152"/>
      <c r="C270" s="152"/>
      <c r="D270" s="152"/>
      <c r="E270" s="152"/>
      <c r="F270" s="152"/>
      <c r="G270" s="152"/>
      <c r="H270" s="152"/>
      <c r="I270" s="152"/>
      <c r="J270" s="119"/>
      <c r="K270" s="120"/>
      <c r="L270" s="120"/>
    </row>
    <row r="271" spans="1:12" s="87" customFormat="1" ht="12.5">
      <c r="A271" s="86">
        <f>A266+1</f>
        <v>241</v>
      </c>
      <c r="B271" s="78" t="s">
        <v>339</v>
      </c>
      <c r="C271" s="170" t="s">
        <v>340</v>
      </c>
      <c r="D271" s="171"/>
      <c r="E271" s="79">
        <v>752967.04</v>
      </c>
      <c r="F271" s="66">
        <f t="shared" ref="F271" si="70">E271+(E271*$J$1)</f>
        <v>802211.08441600006</v>
      </c>
      <c r="G271" s="90">
        <v>1</v>
      </c>
      <c r="H271" s="121">
        <f t="shared" ref="H271" si="71">E271*G271</f>
        <v>752967.04</v>
      </c>
      <c r="I271" s="100">
        <f t="shared" ref="I271" si="72">F271*G271</f>
        <v>802211.08441600006</v>
      </c>
      <c r="J271" s="100">
        <f t="shared" ref="J271" si="73">H271*3</f>
        <v>2258901.12</v>
      </c>
      <c r="K271" s="100">
        <f t="shared" ref="K271" si="74">I271*3</f>
        <v>2406633.2532480001</v>
      </c>
      <c r="L271" s="100">
        <f t="shared" ref="L271" si="75">K271-J271</f>
        <v>147732.13324799994</v>
      </c>
    </row>
    <row r="272" spans="1:12" s="40" customFormat="1" ht="12.5">
      <c r="A272" s="159" t="s">
        <v>336</v>
      </c>
      <c r="B272" s="160"/>
      <c r="C272" s="160"/>
      <c r="D272" s="160"/>
      <c r="E272" s="160"/>
      <c r="F272" s="160"/>
      <c r="G272" s="160"/>
      <c r="H272" s="161"/>
      <c r="I272" s="117">
        <f>I271</f>
        <v>802211.08441600006</v>
      </c>
      <c r="J272" s="117">
        <f>J271</f>
        <v>2258901.12</v>
      </c>
      <c r="K272" s="117">
        <f>K271</f>
        <v>2406633.2532480001</v>
      </c>
      <c r="L272" s="117">
        <f>L271</f>
        <v>147732.13324799994</v>
      </c>
    </row>
    <row r="273" spans="1:12" s="40" customFormat="1" ht="13" customHeight="1">
      <c r="A273" s="166" t="s">
        <v>341</v>
      </c>
      <c r="B273" s="167"/>
      <c r="C273" s="167"/>
      <c r="D273" s="167"/>
      <c r="E273" s="167"/>
      <c r="F273" s="167"/>
      <c r="G273" s="167"/>
      <c r="H273" s="167"/>
      <c r="I273" s="167"/>
      <c r="J273" s="167"/>
      <c r="K273" s="167"/>
      <c r="L273" s="167"/>
    </row>
    <row r="274" spans="1:12" s="40" customFormat="1" ht="21">
      <c r="A274" s="58" t="s">
        <v>10</v>
      </c>
      <c r="B274" s="58" t="s">
        <v>350</v>
      </c>
      <c r="C274" s="162" t="s">
        <v>140</v>
      </c>
      <c r="D274" s="163"/>
      <c r="E274" s="125" t="s">
        <v>431</v>
      </c>
      <c r="F274" s="58" t="s">
        <v>438</v>
      </c>
      <c r="G274" s="91" t="s">
        <v>141</v>
      </c>
      <c r="H274" s="127" t="s">
        <v>440</v>
      </c>
      <c r="I274" s="115" t="s">
        <v>441</v>
      </c>
      <c r="J274" s="127" t="s">
        <v>442</v>
      </c>
      <c r="K274" s="115" t="s">
        <v>443</v>
      </c>
      <c r="L274" s="116" t="s">
        <v>444</v>
      </c>
    </row>
    <row r="275" spans="1:12" s="40" customFormat="1" ht="12.5">
      <c r="A275" s="82">
        <f>A271+1</f>
        <v>242</v>
      </c>
      <c r="B275" s="78" t="s">
        <v>342</v>
      </c>
      <c r="C275" s="164" t="s">
        <v>343</v>
      </c>
      <c r="D275" s="165"/>
      <c r="E275" s="80" t="s">
        <v>344</v>
      </c>
      <c r="F275" s="80" t="s">
        <v>344</v>
      </c>
      <c r="G275" s="90" t="s">
        <v>344</v>
      </c>
      <c r="H275" s="121" t="s">
        <v>344</v>
      </c>
      <c r="I275" s="121">
        <v>0</v>
      </c>
      <c r="J275" s="121"/>
      <c r="K275" s="121">
        <v>0</v>
      </c>
      <c r="L275" s="121">
        <v>0</v>
      </c>
    </row>
    <row r="276" spans="1:12" s="40" customFormat="1" ht="12.5">
      <c r="A276" s="159" t="s">
        <v>345</v>
      </c>
      <c r="B276" s="160"/>
      <c r="C276" s="160"/>
      <c r="D276" s="160"/>
      <c r="E276" s="160"/>
      <c r="F276" s="160"/>
      <c r="G276" s="160"/>
      <c r="H276" s="161"/>
      <c r="I276" s="117">
        <f>I275</f>
        <v>0</v>
      </c>
      <c r="J276" s="117"/>
      <c r="K276" s="117">
        <f>SUM(K275)</f>
        <v>0</v>
      </c>
      <c r="L276" s="117">
        <f>SUM(L275)</f>
        <v>0</v>
      </c>
    </row>
    <row r="277" spans="1:12" s="40" customFormat="1" ht="13" customHeight="1">
      <c r="A277" s="166" t="s">
        <v>346</v>
      </c>
      <c r="B277" s="167"/>
      <c r="C277" s="167"/>
      <c r="D277" s="167"/>
      <c r="E277" s="167"/>
      <c r="F277" s="167"/>
      <c r="G277" s="167"/>
      <c r="H277" s="167"/>
      <c r="I277" s="167"/>
      <c r="J277" s="167"/>
      <c r="K277" s="167"/>
      <c r="L277" s="167"/>
    </row>
    <row r="278" spans="1:12" s="40" customFormat="1" ht="12.5">
      <c r="A278" s="153" t="s">
        <v>347</v>
      </c>
      <c r="B278" s="154"/>
      <c r="C278" s="154"/>
      <c r="D278" s="154"/>
      <c r="E278" s="154"/>
      <c r="F278" s="154"/>
      <c r="G278" s="154"/>
      <c r="H278" s="154"/>
      <c r="I278" s="155"/>
      <c r="J278" s="131">
        <f>SUM(J7,J12,J16,J29,J204,J267,J272,J276)</f>
        <v>23205718.745341022</v>
      </c>
      <c r="K278" s="115">
        <f>SUM(K7,K12,K16,K29,K204,K267,K272,K276)</f>
        <v>24723372.75128632</v>
      </c>
      <c r="L278" s="116">
        <f>SUM(L7,L12,L16,L29,L204,L267,L272,L276)</f>
        <v>1517654.0059453011</v>
      </c>
    </row>
    <row r="279" spans="1:12" s="40" customFormat="1" ht="12.5">
      <c r="A279" s="153" t="s">
        <v>348</v>
      </c>
      <c r="B279" s="154"/>
      <c r="C279" s="154"/>
      <c r="D279" s="154"/>
      <c r="E279" s="154"/>
      <c r="F279" s="154"/>
      <c r="G279" s="154"/>
      <c r="H279" s="154"/>
      <c r="I279" s="155"/>
      <c r="J279" s="131">
        <f>J278/3</f>
        <v>7735239.5817803405</v>
      </c>
      <c r="K279" s="115">
        <f>K278/3</f>
        <v>8241124.2504287735</v>
      </c>
      <c r="L279" s="116">
        <f>L278/3</f>
        <v>505884.6686484337</v>
      </c>
    </row>
    <row r="280" spans="1:12" ht="12.5">
      <c r="A280" s="156" t="s">
        <v>349</v>
      </c>
      <c r="B280" s="157"/>
      <c r="C280" s="157"/>
      <c r="D280" s="157"/>
      <c r="E280" s="157"/>
      <c r="F280" s="157"/>
      <c r="G280" s="157"/>
      <c r="H280" s="157"/>
      <c r="I280" s="158"/>
      <c r="J280" s="131">
        <f>J278/36</f>
        <v>644603.298481695</v>
      </c>
      <c r="K280" s="115">
        <f>K278/36</f>
        <v>686760.35420239775</v>
      </c>
      <c r="L280" s="116">
        <f>L278/36</f>
        <v>42157.055720702811</v>
      </c>
    </row>
    <row r="281" spans="1:12" ht="12.5">
      <c r="I281" s="122"/>
      <c r="J281" s="124" t="s">
        <v>445</v>
      </c>
      <c r="K281" s="124" t="s">
        <v>446</v>
      </c>
      <c r="L281" s="124" t="s">
        <v>436</v>
      </c>
    </row>
    <row r="282" spans="1:12" ht="12.5">
      <c r="I282" s="123"/>
      <c r="J282" s="123"/>
      <c r="K282" s="123"/>
      <c r="L282" s="123"/>
    </row>
    <row r="283" spans="1:12" ht="12.5">
      <c r="I283" s="123"/>
      <c r="J283" s="123"/>
      <c r="K283" s="123"/>
      <c r="L283" s="123"/>
    </row>
    <row r="284" spans="1:12" ht="12.5"/>
    <row r="285" spans="1:12" ht="12.5"/>
    <row r="286" spans="1:12" ht="12.5"/>
    <row r="287" spans="1:12" ht="12.5"/>
    <row r="288" spans="1:12" ht="12.5"/>
    <row r="289" ht="12.5"/>
    <row r="290" ht="12.5"/>
    <row r="291" ht="12.5"/>
    <row r="292" ht="12.5"/>
    <row r="293" ht="12.5"/>
    <row r="294" ht="12.5"/>
    <row r="295" ht="12.5"/>
    <row r="296" ht="12.5"/>
    <row r="297" ht="12.5"/>
  </sheetData>
  <mergeCells count="278">
    <mergeCell ref="A8:L8"/>
    <mergeCell ref="A13:L13"/>
    <mergeCell ref="A5:A6"/>
    <mergeCell ref="B5:B6"/>
    <mergeCell ref="A7:H7"/>
    <mergeCell ref="A3:L3"/>
    <mergeCell ref="A1:H1"/>
    <mergeCell ref="C14:D14"/>
    <mergeCell ref="C15:D15"/>
    <mergeCell ref="A16:H16"/>
    <mergeCell ref="C18:D18"/>
    <mergeCell ref="C19:D19"/>
    <mergeCell ref="A17:L17"/>
    <mergeCell ref="C9:D9"/>
    <mergeCell ref="C10:D10"/>
    <mergeCell ref="C11:D11"/>
    <mergeCell ref="A12:H12"/>
    <mergeCell ref="C26:D26"/>
    <mergeCell ref="C27:D27"/>
    <mergeCell ref="C28:D28"/>
    <mergeCell ref="A29:H29"/>
    <mergeCell ref="C31:D31"/>
    <mergeCell ref="A30:L30"/>
    <mergeCell ref="C20:D20"/>
    <mergeCell ref="C21:D21"/>
    <mergeCell ref="C22:D22"/>
    <mergeCell ref="C23:D23"/>
    <mergeCell ref="C24:D24"/>
    <mergeCell ref="C25:D25"/>
    <mergeCell ref="C38:D38"/>
    <mergeCell ref="C39:D39"/>
    <mergeCell ref="C40:D40"/>
    <mergeCell ref="C41:D41"/>
    <mergeCell ref="C42:D42"/>
    <mergeCell ref="C43:D43"/>
    <mergeCell ref="C33:D33"/>
    <mergeCell ref="C34:D34"/>
    <mergeCell ref="C35:D35"/>
    <mergeCell ref="C36:D36"/>
    <mergeCell ref="C37:D37"/>
    <mergeCell ref="C50:D50"/>
    <mergeCell ref="C51:D51"/>
    <mergeCell ref="C52:D52"/>
    <mergeCell ref="C53:D53"/>
    <mergeCell ref="C54:D54"/>
    <mergeCell ref="C55:D55"/>
    <mergeCell ref="C44:D44"/>
    <mergeCell ref="C45:D45"/>
    <mergeCell ref="C46:D46"/>
    <mergeCell ref="C47:D47"/>
    <mergeCell ref="C48:D48"/>
    <mergeCell ref="C49:D49"/>
    <mergeCell ref="C62:D62"/>
    <mergeCell ref="C63:D63"/>
    <mergeCell ref="C64:D64"/>
    <mergeCell ref="C65:D65"/>
    <mergeCell ref="C66:D66"/>
    <mergeCell ref="C67:D67"/>
    <mergeCell ref="C56:D56"/>
    <mergeCell ref="C57:D57"/>
    <mergeCell ref="C58:D58"/>
    <mergeCell ref="C59:D59"/>
    <mergeCell ref="C60:D60"/>
    <mergeCell ref="C61:D61"/>
    <mergeCell ref="C74:D74"/>
    <mergeCell ref="C75:D75"/>
    <mergeCell ref="C76:D76"/>
    <mergeCell ref="C77:D77"/>
    <mergeCell ref="C78:D78"/>
    <mergeCell ref="C68:D68"/>
    <mergeCell ref="C69:D69"/>
    <mergeCell ref="C70:D70"/>
    <mergeCell ref="C71:D71"/>
    <mergeCell ref="C72:D72"/>
    <mergeCell ref="C73:D73"/>
    <mergeCell ref="C86:D86"/>
    <mergeCell ref="C87:D87"/>
    <mergeCell ref="C88:D88"/>
    <mergeCell ref="C89:D89"/>
    <mergeCell ref="C90:D90"/>
    <mergeCell ref="C91:D91"/>
    <mergeCell ref="C80:D80"/>
    <mergeCell ref="C81:D81"/>
    <mergeCell ref="C82:D82"/>
    <mergeCell ref="C83:D83"/>
    <mergeCell ref="C84:D84"/>
    <mergeCell ref="C85:D85"/>
    <mergeCell ref="C98:D98"/>
    <mergeCell ref="C99:D99"/>
    <mergeCell ref="C100:D100"/>
    <mergeCell ref="C101:D101"/>
    <mergeCell ref="C102:D102"/>
    <mergeCell ref="C103:D103"/>
    <mergeCell ref="C92:D92"/>
    <mergeCell ref="C93:D93"/>
    <mergeCell ref="C95:D95"/>
    <mergeCell ref="C96:D96"/>
    <mergeCell ref="C97:D97"/>
    <mergeCell ref="C110:D110"/>
    <mergeCell ref="C111:D111"/>
    <mergeCell ref="C112:D112"/>
    <mergeCell ref="C113:D113"/>
    <mergeCell ref="C114:D114"/>
    <mergeCell ref="C115:D115"/>
    <mergeCell ref="C104:D104"/>
    <mergeCell ref="C105:D105"/>
    <mergeCell ref="C106:D106"/>
    <mergeCell ref="C107:D107"/>
    <mergeCell ref="C108:D108"/>
    <mergeCell ref="C109:D109"/>
    <mergeCell ref="C122:D122"/>
    <mergeCell ref="C123:D123"/>
    <mergeCell ref="C124:D124"/>
    <mergeCell ref="C125:D125"/>
    <mergeCell ref="C126:D126"/>
    <mergeCell ref="C127:D127"/>
    <mergeCell ref="C116:D116"/>
    <mergeCell ref="C117:D117"/>
    <mergeCell ref="C118:D118"/>
    <mergeCell ref="C119:D119"/>
    <mergeCell ref="C120:D120"/>
    <mergeCell ref="C121:D121"/>
    <mergeCell ref="C134:D134"/>
    <mergeCell ref="C135:D135"/>
    <mergeCell ref="C136:D136"/>
    <mergeCell ref="C137:D137"/>
    <mergeCell ref="C138:D138"/>
    <mergeCell ref="C139:D139"/>
    <mergeCell ref="C128:D128"/>
    <mergeCell ref="C129:D129"/>
    <mergeCell ref="C130:D130"/>
    <mergeCell ref="C131:D131"/>
    <mergeCell ref="C132:D132"/>
    <mergeCell ref="C133:D133"/>
    <mergeCell ref="C146:D146"/>
    <mergeCell ref="C147:D147"/>
    <mergeCell ref="C148:D148"/>
    <mergeCell ref="C149:D149"/>
    <mergeCell ref="C150:D150"/>
    <mergeCell ref="C151:D151"/>
    <mergeCell ref="C140:D140"/>
    <mergeCell ref="C141:D141"/>
    <mergeCell ref="C142:D142"/>
    <mergeCell ref="C143:D143"/>
    <mergeCell ref="C144:D144"/>
    <mergeCell ref="C145:D145"/>
    <mergeCell ref="C158:D158"/>
    <mergeCell ref="C159:D159"/>
    <mergeCell ref="C160:D160"/>
    <mergeCell ref="C161:D161"/>
    <mergeCell ref="C162:D162"/>
    <mergeCell ref="C163:D163"/>
    <mergeCell ref="C152:D152"/>
    <mergeCell ref="C153:D153"/>
    <mergeCell ref="C154:D154"/>
    <mergeCell ref="C155:D155"/>
    <mergeCell ref="C156:D156"/>
    <mergeCell ref="C157:D157"/>
    <mergeCell ref="C170:D170"/>
    <mergeCell ref="C171:D171"/>
    <mergeCell ref="C172:D172"/>
    <mergeCell ref="C173:D173"/>
    <mergeCell ref="C174:D174"/>
    <mergeCell ref="C175:D175"/>
    <mergeCell ref="C164:D164"/>
    <mergeCell ref="C165:D165"/>
    <mergeCell ref="C166:D166"/>
    <mergeCell ref="C167:D167"/>
    <mergeCell ref="C168:D168"/>
    <mergeCell ref="C169:D169"/>
    <mergeCell ref="C182:D182"/>
    <mergeCell ref="C183:D183"/>
    <mergeCell ref="C184:D184"/>
    <mergeCell ref="C186:D186"/>
    <mergeCell ref="C187:D187"/>
    <mergeCell ref="C176:D176"/>
    <mergeCell ref="C177:D177"/>
    <mergeCell ref="C178:D178"/>
    <mergeCell ref="C179:D179"/>
    <mergeCell ref="C180:D180"/>
    <mergeCell ref="C181:D181"/>
    <mergeCell ref="C194:D194"/>
    <mergeCell ref="C195:D195"/>
    <mergeCell ref="C196:D196"/>
    <mergeCell ref="C197:D197"/>
    <mergeCell ref="C198:D198"/>
    <mergeCell ref="C199:D199"/>
    <mergeCell ref="C188:D188"/>
    <mergeCell ref="C189:D189"/>
    <mergeCell ref="C190:D190"/>
    <mergeCell ref="C191:D191"/>
    <mergeCell ref="C192:D192"/>
    <mergeCell ref="C193:D193"/>
    <mergeCell ref="C206:D206"/>
    <mergeCell ref="C208:D208"/>
    <mergeCell ref="C209:D209"/>
    <mergeCell ref="C210:D210"/>
    <mergeCell ref="C211:D211"/>
    <mergeCell ref="A207:G207"/>
    <mergeCell ref="C200:D200"/>
    <mergeCell ref="C201:D201"/>
    <mergeCell ref="C202:D202"/>
    <mergeCell ref="C203:D203"/>
    <mergeCell ref="A205:L205"/>
    <mergeCell ref="C218:D218"/>
    <mergeCell ref="C219:D219"/>
    <mergeCell ref="C220:D220"/>
    <mergeCell ref="C221:D221"/>
    <mergeCell ref="C222:D222"/>
    <mergeCell ref="C223:D223"/>
    <mergeCell ref="C212:D212"/>
    <mergeCell ref="C213:D213"/>
    <mergeCell ref="C214:D214"/>
    <mergeCell ref="C215:D215"/>
    <mergeCell ref="C216:D216"/>
    <mergeCell ref="C217:D217"/>
    <mergeCell ref="C230:D230"/>
    <mergeCell ref="C231:D231"/>
    <mergeCell ref="C232:D232"/>
    <mergeCell ref="C233:D233"/>
    <mergeCell ref="C234:D234"/>
    <mergeCell ref="C235:D235"/>
    <mergeCell ref="C224:D224"/>
    <mergeCell ref="C225:D225"/>
    <mergeCell ref="C226:D226"/>
    <mergeCell ref="C227:D227"/>
    <mergeCell ref="C228:D228"/>
    <mergeCell ref="C229:D229"/>
    <mergeCell ref="C242:D242"/>
    <mergeCell ref="C243:D243"/>
    <mergeCell ref="C244:D244"/>
    <mergeCell ref="C245:D245"/>
    <mergeCell ref="C246:D246"/>
    <mergeCell ref="C247:D247"/>
    <mergeCell ref="C236:D236"/>
    <mergeCell ref="C237:D237"/>
    <mergeCell ref="C238:D238"/>
    <mergeCell ref="C239:D239"/>
    <mergeCell ref="C240:D240"/>
    <mergeCell ref="C241:D241"/>
    <mergeCell ref="C264:D264"/>
    <mergeCell ref="C265:D265"/>
    <mergeCell ref="C254:D254"/>
    <mergeCell ref="C255:D255"/>
    <mergeCell ref="C256:D256"/>
    <mergeCell ref="C258:D258"/>
    <mergeCell ref="C259:D259"/>
    <mergeCell ref="A257:G257"/>
    <mergeCell ref="C248:D248"/>
    <mergeCell ref="C249:D249"/>
    <mergeCell ref="C250:D250"/>
    <mergeCell ref="C251:D251"/>
    <mergeCell ref="C252:D252"/>
    <mergeCell ref="C253:D253"/>
    <mergeCell ref="A79:G79"/>
    <mergeCell ref="A94:G94"/>
    <mergeCell ref="A185:G185"/>
    <mergeCell ref="A204:G204"/>
    <mergeCell ref="A32:G32"/>
    <mergeCell ref="A278:I278"/>
    <mergeCell ref="A279:I279"/>
    <mergeCell ref="A280:I280"/>
    <mergeCell ref="A270:I270"/>
    <mergeCell ref="A272:H272"/>
    <mergeCell ref="C274:D274"/>
    <mergeCell ref="C275:D275"/>
    <mergeCell ref="A276:H276"/>
    <mergeCell ref="A273:L273"/>
    <mergeCell ref="A277:L277"/>
    <mergeCell ref="C266:D266"/>
    <mergeCell ref="C269:D269"/>
    <mergeCell ref="C271:D271"/>
    <mergeCell ref="A268:L268"/>
    <mergeCell ref="A267:G267"/>
    <mergeCell ref="C260:D260"/>
    <mergeCell ref="C261:D261"/>
    <mergeCell ref="C262:D262"/>
    <mergeCell ref="C263:D263"/>
  </mergeCells>
  <pageMargins left="0.7" right="0.7" top="0.75" bottom="0.75" header="0.3" footer="0.3"/>
  <pageSetup paperSize="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1A89607F9228645BC830FE8ADB47A4B" ma:contentTypeVersion="20" ma:contentTypeDescription="Crie um novo documento." ma:contentTypeScope="" ma:versionID="26dccdfab6f6ff947188592080f70815">
  <xsd:schema xmlns:xsd="http://www.w3.org/2001/XMLSchema" xmlns:xs="http://www.w3.org/2001/XMLSchema" xmlns:p="http://schemas.microsoft.com/office/2006/metadata/properties" xmlns:ns2="691b7923-e660-42c7-af87-a491fc2c50fa" xmlns:ns3="18d8c6ad-ff56-4d98-afc2-0d1907257392" targetNamespace="http://schemas.microsoft.com/office/2006/metadata/properties" ma:root="true" ma:fieldsID="cd5f5432dbf675c48cceb7f296a9bcf5" ns2:_="" ns3:_="">
    <xsd:import namespace="691b7923-e660-42c7-af87-a491fc2c50fa"/>
    <xsd:import namespace="18d8c6ad-ff56-4d98-afc2-0d190725739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_Flow_SignoffStatu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1b7923-e660-42c7-af87-a491fc2c50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b1105fed-749e-4077-bf79-33a62840262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_Flow_SignoffStatus" ma:index="24" nillable="true" ma:displayName="Status de liberação" ma:internalName="Status_x0020_de_x0020_libera_x00e7__x00e3_o">
      <xsd:simpleType>
        <xsd:restriction base="dms:Text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d8c6ad-ff56-4d98-afc2-0d1907257392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f4824974-d95d-401f-b93d-e014505592e2}" ma:internalName="TaxCatchAll" ma:showField="CatchAllData" ma:web="18d8c6ad-ff56-4d98-afc2-0d190725739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18d8c6ad-ff56-4d98-afc2-0d1907257392">
      <UserInfo>
        <DisplayName>Fernando Crescenti de Paiva</DisplayName>
        <AccountId>42</AccountId>
        <AccountType/>
      </UserInfo>
      <UserInfo>
        <DisplayName>Everson Luis Campos dos Santos</DisplayName>
        <AccountId>12</AccountId>
        <AccountType/>
      </UserInfo>
      <UserInfo>
        <DisplayName>Lucivaldo Guimarães Lima</DisplayName>
        <AccountId>17</AccountId>
        <AccountType/>
      </UserInfo>
    </SharedWithUsers>
    <MediaLengthInSeconds xmlns="691b7923-e660-42c7-af87-a491fc2c50fa" xsi:nil="true"/>
    <lcf76f155ced4ddcb4097134ff3c332f xmlns="691b7923-e660-42c7-af87-a491fc2c50fa">
      <Terms xmlns="http://schemas.microsoft.com/office/infopath/2007/PartnerControls"/>
    </lcf76f155ced4ddcb4097134ff3c332f>
    <TaxCatchAll xmlns="18d8c6ad-ff56-4d98-afc2-0d1907257392" xsi:nil="true"/>
    <_Flow_SignoffStatus xmlns="691b7923-e660-42c7-af87-a491fc2c50fa" xsi:nil="true"/>
  </documentManagement>
</p:properties>
</file>

<file path=customXml/itemProps1.xml><?xml version="1.0" encoding="utf-8"?>
<ds:datastoreItem xmlns:ds="http://schemas.openxmlformats.org/officeDocument/2006/customXml" ds:itemID="{63022E7E-C84C-41B6-BBCC-A319930A577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30AF2E9-FE83-4DFA-BB0B-AEC076414A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1b7923-e660-42c7-af87-a491fc2c50fa"/>
    <ds:schemaRef ds:uri="18d8c6ad-ff56-4d98-afc2-0d19072573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EE7E137-D6F9-4ACE-B917-78BB28CD4891}">
  <ds:schemaRefs>
    <ds:schemaRef ds:uri="http://purl.org/dc/dcmitype/"/>
    <ds:schemaRef ds:uri="http://www.w3.org/XML/1998/namespace"/>
    <ds:schemaRef ds:uri="http://purl.org/dc/elements/1.1/"/>
    <ds:schemaRef ds:uri="http://schemas.microsoft.com/office/2006/documentManagement/types"/>
    <ds:schemaRef ds:uri="http://schemas.microsoft.com/office/2006/metadata/properties"/>
    <ds:schemaRef ds:uri="691b7923-e660-42c7-af87-a491fc2c50fa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18d8c6ad-ff56-4d98-afc2-0d190725739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Comercial</vt:lpstr>
      <vt:lpstr>1º Apostilamento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Everson Luis Campos dos Santos</dc:creator>
  <cp:keywords/>
  <dc:description/>
  <cp:lastModifiedBy>Everson Luis Campos dos Santos</cp:lastModifiedBy>
  <cp:revision>14</cp:revision>
  <dcterms:created xsi:type="dcterms:W3CDTF">2022-01-26T17:54:00Z</dcterms:created>
  <dcterms:modified xsi:type="dcterms:W3CDTF">2025-08-18T15:09:58Z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0x01010031A89607F9228645BC830FE8ADB47A4B</vt:lpwstr>
  </property>
  <property fmtid="{D5CDD505-2E9C-101B-9397-08002B2CF9AE}" pid="4" name="Order">
    <vt:r8>34100</vt:r8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ComplianceAssetId">
    <vt:lpwstr/>
  </property>
  <property fmtid="{D5CDD505-2E9C-101B-9397-08002B2CF9AE}" pid="8" name="MediaServiceImageTags">
    <vt:lpwstr/>
  </property>
</Properties>
</file>