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nac-my.sharepoint.com/personal/levi_souza_anac_gov_br/Documents/Documentos/BSB/prorrogação contratual/vpa vigilancia/"/>
    </mc:Choice>
  </mc:AlternateContent>
  <xr:revisionPtr revIDLastSave="108" documentId="8_{BA84B345-B722-401A-8D38-508EE7E9BEB9}" xr6:coauthVersionLast="47" xr6:coauthVersionMax="47" xr10:uidLastSave="{6989976D-A5FA-4827-A263-B2C4060244E3}"/>
  <bookViews>
    <workbookView xWindow="-110" yWindow="-110" windowWidth="19420" windowHeight="10300" tabRatio="805" activeTab="3" xr2:uid="{00000000-000D-0000-FFFF-FFFF00000000}"/>
  </bookViews>
  <sheets>
    <sheet name="equipamentos-uniformes" sheetId="7" r:id="rId1"/>
    <sheet name="12hrs D" sheetId="2" r:id="rId2"/>
    <sheet name="12hrs N" sheetId="5" r:id="rId3"/>
    <sheet name="Quadro de Resumo" sheetId="1" r:id="rId4"/>
    <sheet name="efeito financeiro" sheetId="8" r:id="rId5"/>
    <sheet name="44hrs Semanais" sheetId="6" state="hidden" r:id="rId6"/>
  </sheets>
  <definedNames>
    <definedName name="_xlnm.Print_Area" localSheetId="1">'12hrs D'!$B$2:$M$111</definedName>
    <definedName name="_xlnm.Print_Area" localSheetId="2">'12hrs N'!$B$2:$M$111</definedName>
    <definedName name="_xlnm.Print_Area" localSheetId="3">'Quadro de Resumo'!$B$2:$J$7</definedName>
  </definedNames>
  <calcPr calcId="191029" iterate="1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8" l="1"/>
  <c r="Q57" i="2"/>
  <c r="P11" i="7"/>
  <c r="P12" i="7"/>
  <c r="P13" i="7"/>
  <c r="P14" i="7"/>
  <c r="P15" i="7"/>
  <c r="P16" i="7"/>
  <c r="P17" i="7"/>
  <c r="P18" i="7"/>
  <c r="P10" i="7"/>
  <c r="R32" i="2"/>
  <c r="R27" i="2"/>
  <c r="R86" i="2" l="1"/>
  <c r="R10" i="7"/>
  <c r="R11" i="7"/>
  <c r="R13" i="7"/>
  <c r="R14" i="7"/>
  <c r="R15" i="7"/>
  <c r="R16" i="7"/>
  <c r="R17" i="7"/>
  <c r="R18" i="7"/>
  <c r="P9" i="7"/>
  <c r="R9" i="7"/>
  <c r="R12" i="7"/>
  <c r="L10" i="7"/>
  <c r="L9" i="7"/>
  <c r="N18" i="7"/>
  <c r="O110" i="5"/>
  <c r="O110" i="2"/>
  <c r="R86" i="5"/>
  <c r="R68" i="5"/>
  <c r="R69" i="5"/>
  <c r="R70" i="5"/>
  <c r="R71" i="5"/>
  <c r="R72" i="5"/>
  <c r="R67" i="5"/>
  <c r="R68" i="2"/>
  <c r="R69" i="2"/>
  <c r="R70" i="2"/>
  <c r="R71" i="2"/>
  <c r="R72" i="2"/>
  <c r="R67" i="2"/>
  <c r="Q61" i="2"/>
  <c r="R61" i="2" s="1"/>
  <c r="Q60" i="2"/>
  <c r="R60" i="2" s="1"/>
  <c r="Q58" i="2"/>
  <c r="R58" i="2" s="1"/>
  <c r="R57" i="2"/>
  <c r="R59" i="5"/>
  <c r="R62" i="5"/>
  <c r="R33" i="2"/>
  <c r="R34" i="2"/>
  <c r="R35" i="2"/>
  <c r="R40" i="2" s="1"/>
  <c r="R52" i="2" s="1"/>
  <c r="R36" i="2"/>
  <c r="R37" i="2"/>
  <c r="R38" i="2"/>
  <c r="R39" i="2"/>
  <c r="Q61" i="5"/>
  <c r="R61" i="5" s="1"/>
  <c r="Q60" i="5"/>
  <c r="R60" i="5" s="1"/>
  <c r="Q58" i="5"/>
  <c r="R58" i="5" s="1"/>
  <c r="Q57" i="5"/>
  <c r="R57" i="5" s="1"/>
  <c r="N58" i="5"/>
  <c r="R33" i="5"/>
  <c r="R34" i="5"/>
  <c r="R35" i="5"/>
  <c r="R36" i="5"/>
  <c r="R37" i="5"/>
  <c r="R40" i="5" s="1"/>
  <c r="R52" i="5" s="1"/>
  <c r="R38" i="5"/>
  <c r="R39" i="5"/>
  <c r="R32" i="5"/>
  <c r="R27" i="5"/>
  <c r="R21" i="5"/>
  <c r="R20" i="5"/>
  <c r="R19" i="5"/>
  <c r="R18" i="5"/>
  <c r="Q15" i="5"/>
  <c r="Q2" i="5"/>
  <c r="Q90" i="5"/>
  <c r="Q91" i="5" s="1"/>
  <c r="R81" i="5"/>
  <c r="R77" i="5"/>
  <c r="Q69" i="5"/>
  <c r="Q68" i="5"/>
  <c r="Q73" i="5" s="1"/>
  <c r="R46" i="5"/>
  <c r="Q44" i="5"/>
  <c r="R44" i="5" s="1"/>
  <c r="Q43" i="5"/>
  <c r="R43" i="5" s="1"/>
  <c r="R48" i="5" s="1"/>
  <c r="R53" i="5" s="1"/>
  <c r="Q40" i="5"/>
  <c r="Q27" i="5"/>
  <c r="Q29" i="5" s="1"/>
  <c r="Q13" i="5"/>
  <c r="Q7" i="5"/>
  <c r="Q90" i="2"/>
  <c r="R77" i="2"/>
  <c r="R81" i="2" s="1"/>
  <c r="Q69" i="2"/>
  <c r="Q68" i="2"/>
  <c r="Q73" i="2" s="1"/>
  <c r="Q62" i="2"/>
  <c r="R62" i="2" s="1"/>
  <c r="Q59" i="2"/>
  <c r="R59" i="2" s="1"/>
  <c r="Q44" i="2"/>
  <c r="R44" i="2" s="1"/>
  <c r="Q43" i="2"/>
  <c r="R43" i="2" s="1"/>
  <c r="Q40" i="2"/>
  <c r="Q27" i="2"/>
  <c r="R18" i="2"/>
  <c r="N43" i="2"/>
  <c r="N43" i="5" s="1"/>
  <c r="D3" i="8"/>
  <c r="C16" i="8"/>
  <c r="E3" i="8"/>
  <c r="C5" i="8"/>
  <c r="C6" i="8" s="1"/>
  <c r="C7" i="8" s="1"/>
  <c r="C8" i="8" s="1"/>
  <c r="C9" i="8" s="1"/>
  <c r="C10" i="8" s="1"/>
  <c r="C11" i="8" s="1"/>
  <c r="C13" i="8" s="1"/>
  <c r="C14" i="8" s="1"/>
  <c r="C15" i="8" s="1"/>
  <c r="N58" i="2"/>
  <c r="N59" i="2"/>
  <c r="N60" i="2"/>
  <c r="N61" i="2"/>
  <c r="N62" i="2"/>
  <c r="N57" i="2"/>
  <c r="O62" i="2"/>
  <c r="O57" i="2"/>
  <c r="N44" i="5"/>
  <c r="N44" i="2"/>
  <c r="R19" i="7" l="1"/>
  <c r="R63" i="5"/>
  <c r="R101" i="5" s="1"/>
  <c r="R23" i="5"/>
  <c r="Q97" i="5"/>
  <c r="R73" i="5"/>
  <c r="R80" i="5" s="1"/>
  <c r="R82" i="5" s="1"/>
  <c r="R102" i="5" s="1"/>
  <c r="Q63" i="5"/>
  <c r="R48" i="2"/>
  <c r="R53" i="2" s="1"/>
  <c r="R63" i="2"/>
  <c r="R101" i="2" s="1"/>
  <c r="Q63" i="2"/>
  <c r="Q29" i="2"/>
  <c r="R73" i="2"/>
  <c r="R80" i="2" s="1"/>
  <c r="R82" i="2" s="1"/>
  <c r="R102" i="2" s="1"/>
  <c r="Q91" i="2"/>
  <c r="R19" i="2"/>
  <c r="R23" i="2" s="1"/>
  <c r="C4" i="8"/>
  <c r="L110" i="2"/>
  <c r="L106" i="2"/>
  <c r="O87" i="2"/>
  <c r="N90" i="2"/>
  <c r="O86" i="2"/>
  <c r="O85" i="2"/>
  <c r="L86" i="2"/>
  <c r="L85" i="2"/>
  <c r="R85" i="5" l="1"/>
  <c r="R87" i="5" s="1"/>
  <c r="R85" i="2"/>
  <c r="R87" i="2" s="1"/>
  <c r="R103" i="2" s="1"/>
  <c r="R90" i="2"/>
  <c r="R91" i="2" s="1"/>
  <c r="R99" i="5"/>
  <c r="R28" i="5"/>
  <c r="R28" i="2"/>
  <c r="R99" i="2"/>
  <c r="R29" i="2"/>
  <c r="R51" i="2" s="1"/>
  <c r="R54" i="2" s="1"/>
  <c r="R100" i="2" s="1"/>
  <c r="Q97" i="2"/>
  <c r="L91" i="5"/>
  <c r="N90" i="5"/>
  <c r="O87" i="5"/>
  <c r="O86" i="5"/>
  <c r="O85" i="5"/>
  <c r="L85" i="5"/>
  <c r="L86" i="5"/>
  <c r="R103" i="5" l="1"/>
  <c r="R90" i="5"/>
  <c r="R91" i="5" s="1"/>
  <c r="R29" i="5"/>
  <c r="R51" i="5" s="1"/>
  <c r="R54" i="5" s="1"/>
  <c r="R100" i="5" s="1"/>
  <c r="R104" i="5" s="1"/>
  <c r="R104" i="2"/>
  <c r="R106" i="2" s="1"/>
  <c r="R110" i="2" s="1"/>
  <c r="L27" i="7"/>
  <c r="L26" i="7"/>
  <c r="L25" i="7"/>
  <c r="L24" i="7"/>
  <c r="L23" i="7"/>
  <c r="L22" i="7"/>
  <c r="L28" i="7" s="1"/>
  <c r="F18" i="7"/>
  <c r="L18" i="7" s="1"/>
  <c r="L17" i="7"/>
  <c r="L16" i="7"/>
  <c r="L19" i="7" s="1"/>
  <c r="L15" i="7"/>
  <c r="L14" i="7"/>
  <c r="L13" i="7"/>
  <c r="L12" i="7"/>
  <c r="L11" i="7"/>
  <c r="D5" i="7"/>
  <c r="I5" i="7" s="1"/>
  <c r="L5" i="7" s="1"/>
  <c r="L6" i="7" s="1"/>
  <c r="O103" i="5"/>
  <c r="O77" i="5"/>
  <c r="O81" i="5" s="1"/>
  <c r="N69" i="5"/>
  <c r="N68" i="5"/>
  <c r="N73" i="5" s="1"/>
  <c r="N60" i="5"/>
  <c r="O46" i="5"/>
  <c r="O44" i="5"/>
  <c r="N40" i="5"/>
  <c r="N27" i="5"/>
  <c r="N29" i="5" s="1"/>
  <c r="N13" i="5"/>
  <c r="O18" i="5" s="1"/>
  <c r="N7" i="5"/>
  <c r="O103" i="2"/>
  <c r="N91" i="2"/>
  <c r="O77" i="2"/>
  <c r="O81" i="2" s="1"/>
  <c r="N69" i="2"/>
  <c r="N68" i="2"/>
  <c r="N73" i="2" s="1"/>
  <c r="O44" i="2"/>
  <c r="N40" i="2"/>
  <c r="N27" i="2"/>
  <c r="N29" i="2" s="1"/>
  <c r="O18" i="2"/>
  <c r="K91" i="2"/>
  <c r="K69" i="5"/>
  <c r="K68" i="5"/>
  <c r="K73" i="5" s="1"/>
  <c r="J5" i="6"/>
  <c r="J14" i="6" s="1"/>
  <c r="K44" i="5"/>
  <c r="J43" i="6" s="1"/>
  <c r="K43" i="6" s="1"/>
  <c r="K44" i="2"/>
  <c r="K7" i="5"/>
  <c r="J6" i="6" s="1"/>
  <c r="K128" i="6"/>
  <c r="K127" i="6"/>
  <c r="K126" i="6"/>
  <c r="K125" i="6"/>
  <c r="K124" i="6"/>
  <c r="K123" i="6"/>
  <c r="K129" i="6" s="1"/>
  <c r="K84" i="6" s="1"/>
  <c r="K119" i="6"/>
  <c r="K118" i="6"/>
  <c r="K117" i="6"/>
  <c r="K116" i="6"/>
  <c r="K115" i="6"/>
  <c r="K114" i="6"/>
  <c r="K113" i="6"/>
  <c r="K112" i="6"/>
  <c r="K120" i="6" s="1"/>
  <c r="K83" i="6" s="1"/>
  <c r="J95" i="6"/>
  <c r="K75" i="6"/>
  <c r="K79" i="6" s="1"/>
  <c r="J68" i="6"/>
  <c r="J67" i="6"/>
  <c r="J71" i="6" s="1"/>
  <c r="J59" i="6"/>
  <c r="J57" i="6"/>
  <c r="J39" i="6"/>
  <c r="J26" i="6"/>
  <c r="J28" i="6" s="1"/>
  <c r="R106" i="5" l="1"/>
  <c r="R110" i="5" s="1"/>
  <c r="R111" i="5"/>
  <c r="N5" i="1" s="1"/>
  <c r="O5" i="1" s="1"/>
  <c r="P5" i="1" s="1"/>
  <c r="R94" i="5"/>
  <c r="R93" i="5"/>
  <c r="R96" i="2"/>
  <c r="R94" i="2"/>
  <c r="R111" i="2"/>
  <c r="N4" i="1" s="1"/>
  <c r="O4" i="1" s="1"/>
  <c r="R93" i="2"/>
  <c r="O43" i="2"/>
  <c r="O48" i="2" s="1"/>
  <c r="O53" i="2" s="1"/>
  <c r="O19" i="2"/>
  <c r="O19" i="5"/>
  <c r="O20" i="5"/>
  <c r="O43" i="5"/>
  <c r="O48" i="5" s="1"/>
  <c r="O53" i="5" s="1"/>
  <c r="N61" i="5"/>
  <c r="O23" i="2"/>
  <c r="N63" i="2"/>
  <c r="N97" i="2"/>
  <c r="K90" i="5"/>
  <c r="K91" i="5" s="1"/>
  <c r="K85" i="6"/>
  <c r="K101" i="6" s="1"/>
  <c r="J60" i="6"/>
  <c r="L44" i="5"/>
  <c r="L44" i="2"/>
  <c r="L77" i="5"/>
  <c r="L81" i="5" s="1"/>
  <c r="K60" i="5"/>
  <c r="K58" i="5"/>
  <c r="L46" i="5"/>
  <c r="K45" i="6" s="1"/>
  <c r="K40" i="5"/>
  <c r="K27" i="5"/>
  <c r="K29" i="5" s="1"/>
  <c r="K15" i="5"/>
  <c r="K13" i="5"/>
  <c r="K69" i="2"/>
  <c r="K68" i="2"/>
  <c r="R96" i="5" l="1"/>
  <c r="P4" i="1"/>
  <c r="P7" i="1" s="1"/>
  <c r="P8" i="1" s="1"/>
  <c r="P6" i="1"/>
  <c r="R97" i="2"/>
  <c r="R105" i="2" s="1"/>
  <c r="R97" i="5"/>
  <c r="R105" i="5" s="1"/>
  <c r="O23" i="5"/>
  <c r="O60" i="2"/>
  <c r="O68" i="2"/>
  <c r="O70" i="2"/>
  <c r="O72" i="2"/>
  <c r="O69" i="2"/>
  <c r="O71" i="2"/>
  <c r="O67" i="2"/>
  <c r="O58" i="2"/>
  <c r="O59" i="2"/>
  <c r="O61" i="2"/>
  <c r="O21" i="5"/>
  <c r="N91" i="5"/>
  <c r="N97" i="5" s="1"/>
  <c r="N63" i="5"/>
  <c r="O28" i="2"/>
  <c r="O27" i="2"/>
  <c r="O99" i="2"/>
  <c r="K73" i="2"/>
  <c r="L18" i="5"/>
  <c r="J12" i="6"/>
  <c r="K17" i="6" s="1"/>
  <c r="J62" i="6"/>
  <c r="K61" i="5"/>
  <c r="K63" i="5" s="1"/>
  <c r="K97" i="5"/>
  <c r="K15" i="2"/>
  <c r="O59" i="5" l="1"/>
  <c r="O60" i="5"/>
  <c r="O27" i="5"/>
  <c r="O61" i="5"/>
  <c r="O57" i="5"/>
  <c r="O62" i="5"/>
  <c r="O68" i="5"/>
  <c r="O69" i="5"/>
  <c r="O70" i="5"/>
  <c r="O71" i="5"/>
  <c r="O72" i="5"/>
  <c r="O67" i="5"/>
  <c r="O58" i="5"/>
  <c r="O99" i="5"/>
  <c r="O28" i="5"/>
  <c r="O29" i="5"/>
  <c r="O51" i="5" s="1"/>
  <c r="O29" i="2"/>
  <c r="L19" i="5"/>
  <c r="L43" i="5"/>
  <c r="L48" i="5" s="1"/>
  <c r="L53" i="5" s="1"/>
  <c r="K42" i="6"/>
  <c r="K47" i="6" s="1"/>
  <c r="K52" i="6" s="1"/>
  <c r="K18" i="6"/>
  <c r="K22" i="6" s="1"/>
  <c r="L87" i="5"/>
  <c r="L103" i="5" s="1"/>
  <c r="K97" i="2"/>
  <c r="L77" i="2"/>
  <c r="L81" i="2" s="1"/>
  <c r="K60" i="2"/>
  <c r="K58" i="2"/>
  <c r="K40" i="2"/>
  <c r="K27" i="2"/>
  <c r="L18" i="2"/>
  <c r="L43" i="2" s="1"/>
  <c r="O39" i="5" l="1"/>
  <c r="O38" i="5"/>
  <c r="O37" i="5"/>
  <c r="O34" i="5"/>
  <c r="O33" i="5"/>
  <c r="O36" i="5"/>
  <c r="O35" i="5"/>
  <c r="O32" i="5"/>
  <c r="O51" i="2"/>
  <c r="O39" i="2"/>
  <c r="O33" i="2"/>
  <c r="O34" i="2"/>
  <c r="O38" i="2"/>
  <c r="O37" i="2"/>
  <c r="O32" i="2"/>
  <c r="O36" i="2"/>
  <c r="O35" i="2"/>
  <c r="L20" i="5"/>
  <c r="L21" i="5"/>
  <c r="K27" i="6"/>
  <c r="K67" i="6"/>
  <c r="K69" i="6"/>
  <c r="K68" i="6"/>
  <c r="K26" i="6"/>
  <c r="K28" i="6" s="1"/>
  <c r="K32" i="6" s="1"/>
  <c r="K70" i="6"/>
  <c r="K66" i="6"/>
  <c r="K97" i="6"/>
  <c r="K61" i="2"/>
  <c r="L19" i="2"/>
  <c r="L23" i="2" s="1"/>
  <c r="K29" i="2"/>
  <c r="L72" i="2" l="1"/>
  <c r="O63" i="2"/>
  <c r="O101" i="2" s="1"/>
  <c r="O73" i="2"/>
  <c r="L23" i="5"/>
  <c r="K34" i="6"/>
  <c r="K50" i="6"/>
  <c r="K37" i="6"/>
  <c r="K35" i="6"/>
  <c r="K36" i="6"/>
  <c r="K31" i="6"/>
  <c r="L61" i="2"/>
  <c r="K38" i="6"/>
  <c r="K56" i="6" s="1"/>
  <c r="K58" i="6" s="1"/>
  <c r="L48" i="2"/>
  <c r="L53" i="2" s="1"/>
  <c r="K33" i="6"/>
  <c r="L59" i="2"/>
  <c r="L62" i="2"/>
  <c r="L57" i="2"/>
  <c r="L60" i="2"/>
  <c r="K71" i="6"/>
  <c r="K78" i="6" s="1"/>
  <c r="K80" i="6" s="1"/>
  <c r="K100" i="6" s="1"/>
  <c r="L58" i="2"/>
  <c r="L27" i="2"/>
  <c r="L87" i="2"/>
  <c r="K63" i="2"/>
  <c r="L68" i="2"/>
  <c r="L28" i="2"/>
  <c r="L70" i="2"/>
  <c r="L71" i="2"/>
  <c r="L67" i="2"/>
  <c r="L99" i="2"/>
  <c r="L69" i="2"/>
  <c r="O80" i="2" l="1"/>
  <c r="O82" i="2" s="1"/>
  <c r="O102" i="2" s="1"/>
  <c r="L99" i="5"/>
  <c r="O73" i="5"/>
  <c r="O80" i="5" s="1"/>
  <c r="O82" i="5" s="1"/>
  <c r="O102" i="5" s="1"/>
  <c r="L61" i="5"/>
  <c r="L60" i="5"/>
  <c r="L58" i="5"/>
  <c r="L68" i="5"/>
  <c r="L70" i="5"/>
  <c r="L71" i="5"/>
  <c r="L62" i="5"/>
  <c r="L59" i="5"/>
  <c r="L67" i="5"/>
  <c r="L57" i="5"/>
  <c r="L69" i="5"/>
  <c r="L72" i="5"/>
  <c r="L27" i="5"/>
  <c r="L103" i="2"/>
  <c r="L28" i="5"/>
  <c r="L73" i="2"/>
  <c r="K39" i="6"/>
  <c r="K51" i="6" s="1"/>
  <c r="K53" i="6" s="1"/>
  <c r="K98" i="6" s="1"/>
  <c r="K57" i="6"/>
  <c r="L29" i="2"/>
  <c r="L80" i="2"/>
  <c r="L82" i="2" s="1"/>
  <c r="L102" i="2" s="1"/>
  <c r="L73" i="5" l="1"/>
  <c r="L80" i="5" s="1"/>
  <c r="L82" i="5" s="1"/>
  <c r="L102" i="5" s="1"/>
  <c r="L32" i="2"/>
  <c r="O63" i="5"/>
  <c r="O101" i="5" s="1"/>
  <c r="L29" i="5"/>
  <c r="K59" i="6"/>
  <c r="K61" i="6" s="1"/>
  <c r="K60" i="6"/>
  <c r="L36" i="2"/>
  <c r="L51" i="2"/>
  <c r="L38" i="2"/>
  <c r="L34" i="2"/>
  <c r="L35" i="2"/>
  <c r="L33" i="2"/>
  <c r="L39" i="2"/>
  <c r="L37" i="2"/>
  <c r="L37" i="5" l="1"/>
  <c r="L38" i="5"/>
  <c r="L35" i="5"/>
  <c r="L39" i="5"/>
  <c r="L36" i="5"/>
  <c r="L32" i="5"/>
  <c r="L40" i="5" s="1"/>
  <c r="L52" i="5" s="1"/>
  <c r="L54" i="5" s="1"/>
  <c r="L33" i="5"/>
  <c r="L51" i="5"/>
  <c r="L34" i="5"/>
  <c r="O40" i="2"/>
  <c r="O52" i="2" s="1"/>
  <c r="O54" i="2" s="1"/>
  <c r="K62" i="6"/>
  <c r="K88" i="6" s="1"/>
  <c r="K89" i="6" s="1"/>
  <c r="L40" i="2"/>
  <c r="L52" i="2" s="1"/>
  <c r="L54" i="2" s="1"/>
  <c r="L63" i="5"/>
  <c r="O100" i="2" l="1"/>
  <c r="O104" i="2" s="1"/>
  <c r="O90" i="2"/>
  <c r="L100" i="5"/>
  <c r="L100" i="2"/>
  <c r="O40" i="5"/>
  <c r="O52" i="5" s="1"/>
  <c r="O54" i="5" s="1"/>
  <c r="K99" i="6"/>
  <c r="K102" i="6" s="1"/>
  <c r="K104" i="6" s="1"/>
  <c r="K91" i="6" s="1"/>
  <c r="L101" i="5"/>
  <c r="L104" i="5" s="1"/>
  <c r="L90" i="5"/>
  <c r="O91" i="2" l="1"/>
  <c r="O106" i="2" s="1"/>
  <c r="O111" i="2" s="1"/>
  <c r="K4" i="1" s="1"/>
  <c r="L4" i="1" s="1"/>
  <c r="O100" i="5"/>
  <c r="O104" i="5" s="1"/>
  <c r="O90" i="5"/>
  <c r="O91" i="5" s="1"/>
  <c r="C108" i="6"/>
  <c r="H108" i="6" s="1"/>
  <c r="K108" i="6" s="1"/>
  <c r="K109" i="6" s="1"/>
  <c r="K92" i="6"/>
  <c r="K94" i="6"/>
  <c r="L106" i="5"/>
  <c r="K95" i="6"/>
  <c r="K103" i="6" s="1"/>
  <c r="L63" i="2"/>
  <c r="O106" i="5" l="1"/>
  <c r="L101" i="2"/>
  <c r="L104" i="2" s="1"/>
  <c r="L90" i="2"/>
  <c r="L91" i="2" s="1"/>
  <c r="L94" i="5"/>
  <c r="D110" i="5"/>
  <c r="I110" i="5" s="1"/>
  <c r="L110" i="5" s="1"/>
  <c r="L96" i="5"/>
  <c r="O94" i="5" l="1"/>
  <c r="O111" i="5"/>
  <c r="K5" i="1" s="1"/>
  <c r="L5" i="1" s="1"/>
  <c r="O93" i="5"/>
  <c r="O96" i="5"/>
  <c r="L111" i="5"/>
  <c r="H5" i="1" s="1"/>
  <c r="I5" i="1" s="1"/>
  <c r="J5" i="1" s="1"/>
  <c r="L93" i="5"/>
  <c r="L97" i="5" s="1"/>
  <c r="L105" i="5" s="1"/>
  <c r="O97" i="5" l="1"/>
  <c r="O105" i="5" s="1"/>
  <c r="M5" i="1"/>
  <c r="O94" i="2" l="1"/>
  <c r="O96" i="2"/>
  <c r="O93" i="2"/>
  <c r="L94" i="2"/>
  <c r="L96" i="2"/>
  <c r="D110" i="2"/>
  <c r="I110" i="2" s="1"/>
  <c r="L93" i="2"/>
  <c r="L97" i="2" s="1"/>
  <c r="L105" i="2" s="1"/>
  <c r="O97" i="2" l="1"/>
  <c r="O105" i="2" s="1"/>
  <c r="L111" i="2"/>
  <c r="H4" i="1" s="1"/>
  <c r="I4" i="1" s="1"/>
  <c r="J6" i="1" l="1"/>
  <c r="J4" i="1"/>
  <c r="J7" i="1" s="1"/>
  <c r="M4" i="1" l="1"/>
  <c r="M7" i="1" s="1"/>
  <c r="M6" i="1"/>
  <c r="D5" i="8" s="1"/>
  <c r="D6" i="8" l="1"/>
  <c r="D4" i="8"/>
  <c r="E4" i="8" s="1"/>
  <c r="E5" i="8"/>
  <c r="E6" i="8" l="1"/>
  <c r="D7" i="8"/>
  <c r="D8" i="8" l="1"/>
  <c r="E7" i="8"/>
  <c r="D9" i="8" l="1"/>
  <c r="E8" i="8"/>
  <c r="E9" i="8" l="1"/>
  <c r="D10" i="8"/>
  <c r="D11" i="8" l="1"/>
  <c r="E10" i="8"/>
  <c r="E11" i="8" l="1"/>
  <c r="E12" i="8" s="1"/>
  <c r="D13" i="8"/>
  <c r="E13" i="8" l="1"/>
  <c r="D14" i="8"/>
  <c r="E14" i="8" l="1"/>
  <c r="D15" i="8"/>
  <c r="E15" i="8" l="1"/>
  <c r="D16" i="8"/>
  <c r="E16" i="8" s="1"/>
  <c r="E17" i="8" s="1"/>
  <c r="E18" i="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Rafael Nascimento</author>
  </authors>
  <commentList>
    <comment ref="J67" authorId="0" shapeId="0" xr:uid="{D37E162A-C012-4C25-A0FE-EDE5DE6C2579}">
      <text>
        <r>
          <rPr>
            <sz val="9"/>
            <color indexed="81"/>
            <rFont val="Tahoma"/>
            <family val="2"/>
          </rPr>
          <t xml:space="preserve">(2,96/30)/12= 0,008222 =&gt; 0,82%
</t>
        </r>
        <r>
          <rPr>
            <b/>
            <sz val="9"/>
            <color indexed="81"/>
            <rFont val="Tahoma"/>
            <family val="2"/>
          </rPr>
          <t>Decreto-Lei nº 5.452/1943, CLT (art. 473).</t>
        </r>
      </text>
    </comment>
    <comment ref="J68" authorId="0" shapeId="0" xr:uid="{0DD1CA58-5A7F-4398-982C-EFFA32450980}">
      <text>
        <r>
          <rPr>
            <sz val="9"/>
            <color indexed="81"/>
            <rFont val="Tahoma"/>
            <family val="2"/>
          </rPr>
          <t xml:space="preserve">[(5/30)/12] x 0,75% = 0,0001 =&gt; 0,01%
</t>
        </r>
        <r>
          <rPr>
            <b/>
            <sz val="9"/>
            <color indexed="81"/>
            <rFont val="Tahoma"/>
            <family val="2"/>
          </rPr>
          <t>Constituição Federal (art. 7º, XIX);
Decreto-Lei nº 5.452/1943, CLT (art. 10, § 1º).
JURISPRUDÊNCIA - TCU (Acórdão 1.753/2008 – Plenário)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69" authorId="0" shapeId="0" xr:uid="{8FF5F8D5-81C7-4FD8-9855-7AEB9DE63DC0}">
      <text>
        <r>
          <rPr>
            <sz val="9"/>
            <color indexed="81"/>
            <rFont val="Tahoma"/>
            <family val="2"/>
          </rPr>
          <t xml:space="preserve">[(0,91/30)*(1/12] = 0,25%
</t>
        </r>
        <r>
          <rPr>
            <b/>
            <sz val="9"/>
            <color indexed="81"/>
            <rFont val="Tahoma"/>
            <family val="2"/>
          </rPr>
          <t>Fundamentação: Lei nº 6.367/76 e art. 473 da CLT</t>
        </r>
      </text>
    </comment>
  </commentList>
</comments>
</file>

<file path=xl/sharedStrings.xml><?xml version="1.0" encoding="utf-8"?>
<sst xmlns="http://schemas.openxmlformats.org/spreadsheetml/2006/main" count="772" uniqueCount="199">
  <si>
    <t>Item</t>
  </si>
  <si>
    <t>Discriminação dos Serviços (Dados Referentes à Contratação)</t>
  </si>
  <si>
    <t>A</t>
  </si>
  <si>
    <t>Data de apresentação da proposta</t>
  </si>
  <si>
    <t>B</t>
  </si>
  <si>
    <t>Municipio/UF</t>
  </si>
  <si>
    <t>C</t>
  </si>
  <si>
    <t>Ano Acordo, Convenção ou Sentença Normativa em Dissídio Coletivo</t>
  </si>
  <si>
    <t>D</t>
  </si>
  <si>
    <t>Convenção Coletiva de Trabalho - Registro no M T E</t>
  </si>
  <si>
    <t>E</t>
  </si>
  <si>
    <t>N° de Meses de Execução Contratual</t>
  </si>
  <si>
    <t>Mão de obra vinculada à execução contratual</t>
  </si>
  <si>
    <t>Dados complementares para composição dos custos referente á mão de obra</t>
  </si>
  <si>
    <t>Tipo de Serviço ( Mesmo serviço com características distintas)</t>
  </si>
  <si>
    <t xml:space="preserve">Vigilância </t>
  </si>
  <si>
    <t>Classificação Brasileira de Ocupações (CBO)</t>
  </si>
  <si>
    <t>5173-30</t>
  </si>
  <si>
    <t>Salário Normativo da Categoria Profissional</t>
  </si>
  <si>
    <t>Categoria profissional (vinculada à execução
contratual)</t>
  </si>
  <si>
    <t>Data Base da Categoria (dia/mês/ano)</t>
  </si>
  <si>
    <t>Módulo 1: Composição da Remuneração</t>
  </si>
  <si>
    <t>Composição da Remuneração</t>
  </si>
  <si>
    <t>%</t>
  </si>
  <si>
    <t>Valor (R$)</t>
  </si>
  <si>
    <t>Salário-base</t>
  </si>
  <si>
    <t>Adicional de Periculosidade</t>
  </si>
  <si>
    <t xml:space="preserve">Adicional Noturno </t>
  </si>
  <si>
    <t>Adicional Hora Noturna Reduzida</t>
  </si>
  <si>
    <t>Total da Remuneração</t>
  </si>
  <si>
    <t>Módulo 2: Encargos e Benefícios Anuais, Mensais e Diários</t>
  </si>
  <si>
    <t>Submódulo 2.1 - 13° (Décimo terceiro) Salário e Adicional de Férias</t>
  </si>
  <si>
    <t>2.1</t>
  </si>
  <si>
    <t>13° (Décimo terceiro) Salário e Adicional de Férias</t>
  </si>
  <si>
    <t>13° (Décimo terceiro) Salário</t>
  </si>
  <si>
    <t>Férias e Adicional de Férias</t>
  </si>
  <si>
    <t>Total do Submódulo 2.1</t>
  </si>
  <si>
    <t>Submódulo 2.2 - Encargos Previdenciários (GPS), Fundo de Garantia por tempo de serviço (FGTS) e outra contribuições</t>
  </si>
  <si>
    <t>2.2</t>
  </si>
  <si>
    <t>GPS, FGTS E outras contribuições</t>
  </si>
  <si>
    <t>INSS</t>
  </si>
  <si>
    <r>
      <t xml:space="preserve">SAT </t>
    </r>
    <r>
      <rPr>
        <sz val="10"/>
        <color rgb="FFFF0000"/>
        <rFont val="Calibri Light"/>
        <family val="2"/>
        <scheme val="major"/>
      </rPr>
      <t>(Rat 3,00 x 0,50%)</t>
    </r>
  </si>
  <si>
    <t>F</t>
  </si>
  <si>
    <t>G</t>
  </si>
  <si>
    <t>H</t>
  </si>
  <si>
    <t>FGTS</t>
  </si>
  <si>
    <t>Total do Submódulo 2.2</t>
  </si>
  <si>
    <t>Submódulo 2.3 - Benefícios Anuais, Mensais e Diários</t>
  </si>
  <si>
    <t>2.3</t>
  </si>
  <si>
    <t>Benefícios Anuais, Menais e Diários</t>
  </si>
  <si>
    <r>
      <t xml:space="preserve">Transporte </t>
    </r>
    <r>
      <rPr>
        <sz val="10"/>
        <color rgb="FFFF0000"/>
        <rFont val="Calibri Light"/>
        <family val="2"/>
        <scheme val="major"/>
      </rPr>
      <t>(A+A)</t>
    </r>
  </si>
  <si>
    <t xml:space="preserve">Seguro de Vida </t>
  </si>
  <si>
    <t>Total do Submódulo 2.3</t>
  </si>
  <si>
    <t>Quadro-Resumo do Módulo 2 - Encargos e Benefícios Anuais, Mensais e Diários</t>
  </si>
  <si>
    <t>Encargos e Benefícios Anuais, Mensais e Diários</t>
  </si>
  <si>
    <t>13° (Décimo Terceiro) Salário e Adicional de Férias</t>
  </si>
  <si>
    <t>GPS, FGTS e outras contribuições</t>
  </si>
  <si>
    <t>Benefícios Anuais, Mensais e Diários</t>
  </si>
  <si>
    <t>Total do Módulo 2</t>
  </si>
  <si>
    <t>Módulo 3: Provisão Para Rescisão</t>
  </si>
  <si>
    <t>Provisão para Rescisão</t>
  </si>
  <si>
    <t>Aviso Prévio Indenizado</t>
  </si>
  <si>
    <t>Incidência do FGTS sobre o Aviso Prévio Indenizado</t>
  </si>
  <si>
    <t>Multa do FGTS sobre o Aviso Prévio Indenizado</t>
  </si>
  <si>
    <t>Aviso Prévio Trabalhado</t>
  </si>
  <si>
    <t>Incidência do Submódulo 2.2 sobre Aviso Prévio Trabalhado</t>
  </si>
  <si>
    <t>Multa do FGTS sobre o Aviso Prévio Trabalhado</t>
  </si>
  <si>
    <t>Total do Módulo 3</t>
  </si>
  <si>
    <t>Módulo 4 - Custo de Reposição do Profissional Ausente</t>
  </si>
  <si>
    <t>Submódulo 4.1 - Substituto nas Ausências Legais</t>
  </si>
  <si>
    <t>4.1</t>
  </si>
  <si>
    <t>Ausências Legais</t>
  </si>
  <si>
    <t>Férias</t>
  </si>
  <si>
    <t>Licença - Paternidade</t>
  </si>
  <si>
    <t>Ausência por acidente de trabalho</t>
  </si>
  <si>
    <t>Afastamento Maternidade</t>
  </si>
  <si>
    <t>Total Módulo 4</t>
  </si>
  <si>
    <t>Submódulo 4.2 - Substituto na Intrajornada</t>
  </si>
  <si>
    <t>4.2</t>
  </si>
  <si>
    <t>Intrajornada</t>
  </si>
  <si>
    <t>Valor do Submódulo 4.2</t>
  </si>
  <si>
    <t>Quadro-Resumo do Módulo 4 - Custo de Reposição do Profissional Ausente</t>
  </si>
  <si>
    <t>Custo de Reposição do Profissional Ausente</t>
  </si>
  <si>
    <t>Substituto nas Ausências Legais</t>
  </si>
  <si>
    <t>Substituto na Intrajornada</t>
  </si>
  <si>
    <t>Total do Módulo 4</t>
  </si>
  <si>
    <t>Módulo 5: Insumos Diversos</t>
  </si>
  <si>
    <t>Insumos Diversos</t>
  </si>
  <si>
    <t xml:space="preserve">Equipamentos </t>
  </si>
  <si>
    <t>Uniformes</t>
  </si>
  <si>
    <t>Total do Módulo 5</t>
  </si>
  <si>
    <t>Módulo 6: Custos Indiretos, Tributos e Lucro</t>
  </si>
  <si>
    <t>Custo Indiretos, Tributos e Lucro</t>
  </si>
  <si>
    <t>Custos Indiretos</t>
  </si>
  <si>
    <t>Lucro</t>
  </si>
  <si>
    <t>C.1</t>
  </si>
  <si>
    <t>Tributos Federais</t>
  </si>
  <si>
    <t>C.2</t>
  </si>
  <si>
    <t>Tributos Municipais</t>
  </si>
  <si>
    <t xml:space="preserve">Total do Módulo 6 </t>
  </si>
  <si>
    <t>Mão de Obra Vinculada à execução Contratual (Valor Empregado)</t>
  </si>
  <si>
    <t>Módulo 1 - Composição da Remuneração</t>
  </si>
  <si>
    <t>Módulo 2 - Encargos e Benefícios Anuais, Mensais e Diários</t>
  </si>
  <si>
    <t>Módulo 3 - Provisão para Rescisão</t>
  </si>
  <si>
    <t>Módulo 5 - Insumos Diversos</t>
  </si>
  <si>
    <t>Subtotal (A+B+C+D+E)</t>
  </si>
  <si>
    <t>Módulo 6 - Custos Indiretos, Tributos e Lucro</t>
  </si>
  <si>
    <t>Valor Total Por Empregado</t>
  </si>
  <si>
    <t>3. Quadro-Resumo do Valor Mensal dos Serviços</t>
  </si>
  <si>
    <t>Tipo de Serviço (A)</t>
  </si>
  <si>
    <t>Valor Proposto por Empregado</t>
  </si>
  <si>
    <t>Quantidade de Empregados por posto (B)</t>
  </si>
  <si>
    <t>Valor Proposto por Posto (D) = (B) x (C )</t>
  </si>
  <si>
    <t>Quant. De Postos</t>
  </si>
  <si>
    <t>Valor Total do Serviço (F) = (D)x(E)</t>
  </si>
  <si>
    <t>Vigilância Diurna</t>
  </si>
  <si>
    <t>Valor do Posto de 12hrs Diurna</t>
  </si>
  <si>
    <t>Equipamentos</t>
  </si>
  <si>
    <t>Custo Unitário</t>
  </si>
  <si>
    <t>Vida util (Meses)</t>
  </si>
  <si>
    <t>Quantidade</t>
  </si>
  <si>
    <t>Custo Mensal</t>
  </si>
  <si>
    <t>Capa de Colete</t>
  </si>
  <si>
    <t>Revólver Calibre 38 + Munição</t>
  </si>
  <si>
    <t>Tonfa e Porta Tonfa</t>
  </si>
  <si>
    <t>Cordão com apito</t>
  </si>
  <si>
    <t>Livro de Ocorrência</t>
  </si>
  <si>
    <t>Cinto de Guarnição e Coldre</t>
  </si>
  <si>
    <t>Material de Expediente e Consumo</t>
  </si>
  <si>
    <t>Radio Transmissores</t>
  </si>
  <si>
    <t>Total</t>
  </si>
  <si>
    <t>Camisa de Manga Curta</t>
  </si>
  <si>
    <t>Calça</t>
  </si>
  <si>
    <t>Coturnos</t>
  </si>
  <si>
    <t>Capa de Chuva</t>
  </si>
  <si>
    <t>Crachá</t>
  </si>
  <si>
    <t>Quepe</t>
  </si>
  <si>
    <r>
      <t xml:space="preserve">Adicional Noturno </t>
    </r>
    <r>
      <rPr>
        <sz val="10"/>
        <color rgb="FFFF0000"/>
        <rFont val="Calibri Light"/>
        <family val="2"/>
        <scheme val="major"/>
      </rPr>
      <t>(Salário Base x Proporção de Hrs Noturnas x 20%)</t>
    </r>
  </si>
  <si>
    <r>
      <t xml:space="preserve">Adicional Hora Noturna Reduzida </t>
    </r>
    <r>
      <rPr>
        <sz val="10"/>
        <color rgb="FFFF0000"/>
        <rFont val="Calibri Light"/>
        <family val="2"/>
        <scheme val="major"/>
      </rPr>
      <t>(Base de Cálculo x Proporção x Alíquota)</t>
    </r>
  </si>
  <si>
    <t>Vigilância Noturna</t>
  </si>
  <si>
    <t>Valor do Posto de 12hrs Noturna</t>
  </si>
  <si>
    <t xml:space="preserve">Salário Educação </t>
  </si>
  <si>
    <t xml:space="preserve">SESC </t>
  </si>
  <si>
    <t>SENAC</t>
  </si>
  <si>
    <t xml:space="preserve">SEBRAE </t>
  </si>
  <si>
    <t xml:space="preserve">INCRA </t>
  </si>
  <si>
    <t xml:space="preserve">SENAC </t>
  </si>
  <si>
    <t>Gratificação da Função</t>
  </si>
  <si>
    <t>Planilha de Custos e Formação de Preços - Vigilância Armada 12x36 - Diurno</t>
  </si>
  <si>
    <t>Planilha de Custos e Formação de Preços - Vigilância Armada 12x36 - Noturno</t>
  </si>
  <si>
    <r>
      <t xml:space="preserve">Auxílio Alimentação </t>
    </r>
    <r>
      <rPr>
        <sz val="10"/>
        <color rgb="FFFF0000"/>
        <rFont val="Calibri Light"/>
        <family val="2"/>
        <scheme val="major"/>
      </rPr>
      <t>(Vale Alimentação - Desconto)</t>
    </r>
  </si>
  <si>
    <t>Vigilância Armada 12x36 Horas - Diurno</t>
  </si>
  <si>
    <t>Vigilância Armada 12x36 Horas - Noturno</t>
  </si>
  <si>
    <t>Planilha de Custos e Formação de Preços - Vigilância Armada 44hrs Semanais</t>
  </si>
  <si>
    <t>Vigilância Armada 44hrs Semanais - Diurno</t>
  </si>
  <si>
    <r>
      <t xml:space="preserve">Intervalo para repouso ou alimentação </t>
    </r>
    <r>
      <rPr>
        <sz val="10"/>
        <color rgb="FFFF0000"/>
        <rFont val="Calibri Light"/>
        <family val="2"/>
        <scheme val="major"/>
      </rPr>
      <t>(Com Intervalo de 1hr)</t>
    </r>
  </si>
  <si>
    <t>Valor do Posto de 44hrs Semanais</t>
  </si>
  <si>
    <t>Quadro de Resumo</t>
  </si>
  <si>
    <t>Posto</t>
  </si>
  <si>
    <t>Preço Unitário do Posto</t>
  </si>
  <si>
    <t>Preço Mensal do Posto</t>
  </si>
  <si>
    <t>Preço Anual do Posto</t>
  </si>
  <si>
    <t>Preço Mensal do Contrato</t>
  </si>
  <si>
    <t>Preço Anual do Contrato</t>
  </si>
  <si>
    <t>PE000283/2024</t>
  </si>
  <si>
    <r>
      <t xml:space="preserve">Benefícios Sociais CCT 2024 </t>
    </r>
    <r>
      <rPr>
        <sz val="10"/>
        <color rgb="FFFF0000"/>
        <rFont val="Calibri Light"/>
        <family val="2"/>
        <scheme val="major"/>
      </rPr>
      <t>(Conforme Cláusula 16°)</t>
    </r>
  </si>
  <si>
    <t xml:space="preserve">Pis </t>
  </si>
  <si>
    <t>Cofins</t>
  </si>
  <si>
    <t>ISS</t>
  </si>
  <si>
    <t>Prêmio de Assiduidade</t>
  </si>
  <si>
    <t xml:space="preserve">Cofins </t>
  </si>
  <si>
    <t>Grupo</t>
  </si>
  <si>
    <t>Especificação</t>
  </si>
  <si>
    <t>Vigilância armada, com escala de trabalho de 12 (doze) horas diurnas, de segunda a domingo, envolvendo 2 (dois) vigilantes em turnos de 12 (doze) x 36 (trinta e seis) horas</t>
  </si>
  <si>
    <t>Vigilância armada, com escala de trabalho de 12 (doze) horas noturnas, de segunda a domingo, envolvendo 2 (dois) vigilantes em turnos de 12 (doze) x 36 (trinta e seis) horas.</t>
  </si>
  <si>
    <t>CATSER</t>
  </si>
  <si>
    <t>UND de MEDIDA</t>
  </si>
  <si>
    <t>Qtd</t>
  </si>
  <si>
    <t>Recife-PE</t>
  </si>
  <si>
    <t>Auxílio Doença</t>
  </si>
  <si>
    <t>Submódulo 2.1 - 13° (Décimo terceiro) Salário, Férias e Adicional de Férias</t>
  </si>
  <si>
    <t>13° (Décimo terceiro) Salário, Férias e Adicional de Férias</t>
  </si>
  <si>
    <t>Intervalo para repouso ou alimentação</t>
  </si>
  <si>
    <t>Telefone C/ Chip</t>
  </si>
  <si>
    <t>Sistema de Ronda Eletrônica</t>
  </si>
  <si>
    <t>1ª REPACTUAÇÃO</t>
  </si>
  <si>
    <t>PE000616/2025</t>
  </si>
  <si>
    <t>PERÍODO</t>
  </si>
  <si>
    <t>VALORES ESTIMADOS DO CONTRATO</t>
  </si>
  <si>
    <t>NOVOS VALORES ESTIMADOS DO CONTRATO</t>
  </si>
  <si>
    <t>DIFERENÇA FINANCEIRA</t>
  </si>
  <si>
    <t>VALOR RETROATIVO</t>
  </si>
  <si>
    <t>VALOR ORDINÁRIO</t>
  </si>
  <si>
    <t>VALOR DO 7º TERMO DE APOSTILAMENTO</t>
  </si>
  <si>
    <t>CRONOGRAMA - 1º TERMO APOSTILAMENTO</t>
  </si>
  <si>
    <t>1º/1 a 3/1</t>
  </si>
  <si>
    <t>4/1 a 31/1</t>
  </si>
  <si>
    <t>1º/12 a 5/12</t>
  </si>
  <si>
    <t>1ª PRORROGAÇÃO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</si>
</sst>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R$&quot;\ * #,##0.00_-;\-&quot;R$&quot;\ * #,##0.00_-;_-&quot;R$&quot;\ * &quot;-&quot;??_-;_-@_-"/>
    <numFmt numFmtId="164" formatCode="&quot;R$&quot;\ #,##0.00"/>
    <numFmt numFmtId="165" formatCode="&quot;R$&quot;#,##0.00"/>
    <numFmt numFmtId="166" formatCode="0.000%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 Light"/>
      <family val="2"/>
      <scheme val="major"/>
    </font>
    <font>
      <sz val="11"/>
      <color theme="1"/>
      <name val="Calibri Light"/>
      <family val="2"/>
      <scheme val="major"/>
    </font>
    <font>
      <b/>
      <sz val="10"/>
      <color theme="1"/>
      <name val="Calibri Light"/>
      <family val="2"/>
      <scheme val="major"/>
    </font>
    <font>
      <sz val="10"/>
      <color rgb="FFFF0000"/>
      <name val="Calibri Light"/>
      <family val="2"/>
      <scheme val="maj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Calibri Light"/>
      <family val="2"/>
      <scheme val="major"/>
    </font>
    <font>
      <sz val="11"/>
      <color rgb="FFFF0000"/>
      <name val="Calibri Light"/>
      <family val="2"/>
      <scheme val="major"/>
    </font>
    <font>
      <b/>
      <sz val="11"/>
      <color theme="0" tint="-0.249977111117893"/>
      <name val="Calibri Light"/>
      <family val="2"/>
      <scheme val="maj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i/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 style="thin">
        <color indexed="64"/>
      </top>
      <bottom/>
      <diagonal/>
    </border>
    <border>
      <left/>
      <right style="thick">
        <color auto="1"/>
      </right>
      <top style="thin">
        <color indexed="64"/>
      </top>
      <bottom/>
      <diagonal/>
    </border>
    <border>
      <left style="thick">
        <color auto="1"/>
      </left>
      <right/>
      <top/>
      <bottom style="thin">
        <color auto="1"/>
      </bottom>
      <diagonal/>
    </border>
  </borders>
  <cellStyleXfs count="5">
    <xf numFmtId="0" fontId="0" fillId="0" borderId="0"/>
    <xf numFmtId="44" fontId="10" fillId="0" borderId="0" applyFont="0" applyFill="0" applyBorder="0" applyAlignment="0" applyProtection="0"/>
    <xf numFmtId="0" fontId="12" fillId="0" borderId="0"/>
    <xf numFmtId="0" fontId="12" fillId="0" borderId="0"/>
    <xf numFmtId="44" fontId="10" fillId="0" borderId="0" applyFont="0" applyFill="0" applyBorder="0" applyAlignment="0" applyProtection="0"/>
  </cellStyleXfs>
  <cellXfs count="210">
    <xf numFmtId="0" fontId="0" fillId="0" borderId="0" xfId="0"/>
    <xf numFmtId="0" fontId="1" fillId="0" borderId="1" xfId="0" applyFont="1" applyBorder="1" applyAlignment="1">
      <alignment horizontal="center"/>
    </xf>
    <xf numFmtId="0" fontId="2" fillId="2" borderId="0" xfId="0" applyFont="1" applyFill="1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9" fontId="2" fillId="0" borderId="1" xfId="0" applyNumberFormat="1" applyFont="1" applyBorder="1" applyAlignment="1">
      <alignment horizontal="center"/>
    </xf>
    <xf numFmtId="165" fontId="2" fillId="2" borderId="0" xfId="0" applyNumberFormat="1" applyFont="1" applyFill="1"/>
    <xf numFmtId="9" fontId="1" fillId="0" borderId="1" xfId="0" applyNumberFormat="1" applyFont="1" applyBorder="1" applyAlignment="1">
      <alignment horizontal="center"/>
    </xf>
    <xf numFmtId="10" fontId="2" fillId="0" borderId="1" xfId="0" applyNumberFormat="1" applyFont="1" applyBorder="1" applyAlignment="1">
      <alignment horizontal="center"/>
    </xf>
    <xf numFmtId="10" fontId="1" fillId="0" borderId="1" xfId="0" applyNumberFormat="1" applyFon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10" fontId="2" fillId="2" borderId="0" xfId="0" applyNumberFormat="1" applyFont="1" applyFill="1"/>
    <xf numFmtId="2" fontId="2" fillId="2" borderId="0" xfId="0" applyNumberFormat="1" applyFont="1" applyFill="1"/>
    <xf numFmtId="164" fontId="2" fillId="2" borderId="0" xfId="0" applyNumberFormat="1" applyFont="1" applyFill="1"/>
    <xf numFmtId="0" fontId="1" fillId="3" borderId="1" xfId="0" applyFont="1" applyFill="1" applyBorder="1" applyAlignment="1">
      <alignment horizontal="center" vertical="center" wrapText="1"/>
    </xf>
    <xf numFmtId="10" fontId="7" fillId="0" borderId="1" xfId="0" applyNumberFormat="1" applyFont="1" applyBorder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8" fillId="2" borderId="0" xfId="0" applyFont="1" applyFill="1"/>
    <xf numFmtId="16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1" fillId="3" borderId="1" xfId="0" applyNumberFormat="1" applyFont="1" applyFill="1" applyBorder="1" applyAlignment="1">
      <alignment vertical="center"/>
    </xf>
    <xf numFmtId="0" fontId="9" fillId="2" borderId="0" xfId="0" applyFont="1" applyFill="1" applyAlignment="1">
      <alignment horizontal="center" vertical="center"/>
    </xf>
    <xf numFmtId="0" fontId="2" fillId="4" borderId="0" xfId="0" applyFont="1" applyFill="1"/>
    <xf numFmtId="0" fontId="1" fillId="4" borderId="1" xfId="0" applyFont="1" applyFill="1" applyBorder="1" applyAlignment="1">
      <alignment horizontal="center"/>
    </xf>
    <xf numFmtId="9" fontId="2" fillId="4" borderId="1" xfId="0" applyNumberFormat="1" applyFont="1" applyFill="1" applyBorder="1" applyAlignment="1">
      <alignment horizontal="center"/>
    </xf>
    <xf numFmtId="165" fontId="2" fillId="4" borderId="0" xfId="0" applyNumberFormat="1" applyFont="1" applyFill="1"/>
    <xf numFmtId="9" fontId="1" fillId="4" borderId="1" xfId="0" applyNumberFormat="1" applyFont="1" applyFill="1" applyBorder="1" applyAlignment="1">
      <alignment horizontal="center"/>
    </xf>
    <xf numFmtId="10" fontId="2" fillId="4" borderId="1" xfId="0" applyNumberFormat="1" applyFont="1" applyFill="1" applyBorder="1" applyAlignment="1">
      <alignment horizontal="center"/>
    </xf>
    <xf numFmtId="10" fontId="1" fillId="4" borderId="1" xfId="0" applyNumberFormat="1" applyFont="1" applyFill="1" applyBorder="1" applyAlignment="1">
      <alignment horizontal="center"/>
    </xf>
    <xf numFmtId="165" fontId="1" fillId="4" borderId="1" xfId="0" applyNumberFormat="1" applyFont="1" applyFill="1" applyBorder="1" applyAlignment="1">
      <alignment horizontal="center"/>
    </xf>
    <xf numFmtId="10" fontId="7" fillId="4" borderId="1" xfId="0" applyNumberFormat="1" applyFont="1" applyFill="1" applyBorder="1" applyAlignment="1">
      <alignment horizontal="center"/>
    </xf>
    <xf numFmtId="2" fontId="2" fillId="4" borderId="0" xfId="0" applyNumberFormat="1" applyFont="1" applyFill="1"/>
    <xf numFmtId="10" fontId="2" fillId="4" borderId="0" xfId="0" applyNumberFormat="1" applyFont="1" applyFill="1"/>
    <xf numFmtId="164" fontId="2" fillId="4" borderId="0" xfId="0" applyNumberFormat="1" applyFont="1" applyFill="1"/>
    <xf numFmtId="0" fontId="2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 vertical="center" wrapText="1"/>
    </xf>
    <xf numFmtId="164" fontId="2" fillId="4" borderId="1" xfId="0" applyNumberFormat="1" applyFont="1" applyFill="1" applyBorder="1" applyAlignment="1">
      <alignment horizontal="center" vertical="center" wrapText="1"/>
    </xf>
    <xf numFmtId="164" fontId="2" fillId="4" borderId="1" xfId="0" applyNumberFormat="1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164" fontId="1" fillId="4" borderId="1" xfId="0" applyNumberFormat="1" applyFont="1" applyFill="1" applyBorder="1" applyAlignment="1">
      <alignment vertical="center"/>
    </xf>
    <xf numFmtId="10" fontId="9" fillId="4" borderId="0" xfId="0" applyNumberFormat="1" applyFont="1" applyFill="1" applyAlignment="1">
      <alignment horizontal="center" vertical="center"/>
    </xf>
    <xf numFmtId="0" fontId="2" fillId="0" borderId="0" xfId="0" applyFont="1"/>
    <xf numFmtId="44" fontId="0" fillId="0" borderId="0" xfId="0" applyNumberFormat="1" applyAlignment="1">
      <alignment horizontal="center" vertical="center" wrapText="1"/>
    </xf>
    <xf numFmtId="17" fontId="0" fillId="0" borderId="17" xfId="0" applyNumberFormat="1" applyBorder="1" applyAlignment="1">
      <alignment horizontal="center" vertical="center" wrapText="1"/>
    </xf>
    <xf numFmtId="44" fontId="0" fillId="0" borderId="18" xfId="0" applyNumberFormat="1" applyBorder="1" applyAlignment="1">
      <alignment horizontal="center" vertical="center" wrapText="1"/>
    </xf>
    <xf numFmtId="44" fontId="13" fillId="5" borderId="18" xfId="0" applyNumberFormat="1" applyFont="1" applyFill="1" applyBorder="1" applyAlignment="1">
      <alignment horizontal="center" vertical="center" wrapText="1"/>
    </xf>
    <xf numFmtId="44" fontId="11" fillId="7" borderId="0" xfId="0" applyNumberFormat="1" applyFont="1" applyFill="1" applyAlignment="1">
      <alignment wrapText="1"/>
    </xf>
    <xf numFmtId="0" fontId="11" fillId="6" borderId="19" xfId="0" applyFont="1" applyFill="1" applyBorder="1" applyAlignment="1">
      <alignment horizontal="center" vertical="center" wrapText="1"/>
    </xf>
    <xf numFmtId="0" fontId="11" fillId="6" borderId="9" xfId="0" applyFont="1" applyFill="1" applyBorder="1" applyAlignment="1">
      <alignment horizontal="center" vertical="center" wrapText="1"/>
    </xf>
    <xf numFmtId="0" fontId="11" fillId="6" borderId="20" xfId="0" applyFont="1" applyFill="1" applyBorder="1" applyAlignment="1">
      <alignment horizontal="center" vertical="center" wrapText="1"/>
    </xf>
    <xf numFmtId="16" fontId="0" fillId="0" borderId="0" xfId="0" applyNumberFormat="1" applyAlignment="1">
      <alignment horizontal="center" wrapText="1"/>
    </xf>
    <xf numFmtId="0" fontId="1" fillId="8" borderId="0" xfId="0" applyFont="1" applyFill="1" applyAlignment="1">
      <alignment horizontal="center" vertical="center"/>
    </xf>
    <xf numFmtId="0" fontId="1" fillId="8" borderId="1" xfId="0" applyFont="1" applyFill="1" applyBorder="1" applyAlignment="1">
      <alignment horizontal="center"/>
    </xf>
    <xf numFmtId="0" fontId="2" fillId="8" borderId="0" xfId="0" applyFont="1" applyFill="1"/>
    <xf numFmtId="9" fontId="2" fillId="8" borderId="1" xfId="0" applyNumberFormat="1" applyFont="1" applyFill="1" applyBorder="1" applyAlignment="1">
      <alignment horizontal="center"/>
    </xf>
    <xf numFmtId="165" fontId="2" fillId="8" borderId="0" xfId="0" applyNumberFormat="1" applyFont="1" applyFill="1"/>
    <xf numFmtId="9" fontId="1" fillId="8" borderId="1" xfId="0" applyNumberFormat="1" applyFont="1" applyFill="1" applyBorder="1" applyAlignment="1">
      <alignment horizontal="center"/>
    </xf>
    <xf numFmtId="10" fontId="2" fillId="8" borderId="1" xfId="0" applyNumberFormat="1" applyFont="1" applyFill="1" applyBorder="1" applyAlignment="1">
      <alignment horizontal="center"/>
    </xf>
    <xf numFmtId="10" fontId="1" fillId="8" borderId="1" xfId="0" applyNumberFormat="1" applyFont="1" applyFill="1" applyBorder="1" applyAlignment="1">
      <alignment horizontal="center"/>
    </xf>
    <xf numFmtId="165" fontId="1" fillId="8" borderId="1" xfId="0" applyNumberFormat="1" applyFont="1" applyFill="1" applyBorder="1" applyAlignment="1">
      <alignment horizontal="center"/>
    </xf>
    <xf numFmtId="10" fontId="7" fillId="8" borderId="1" xfId="0" applyNumberFormat="1" applyFont="1" applyFill="1" applyBorder="1" applyAlignment="1">
      <alignment horizontal="center"/>
    </xf>
    <xf numFmtId="2" fontId="2" fillId="8" borderId="0" xfId="0" applyNumberFormat="1" applyFont="1" applyFill="1"/>
    <xf numFmtId="10" fontId="2" fillId="8" borderId="0" xfId="0" applyNumberFormat="1" applyFont="1" applyFill="1"/>
    <xf numFmtId="164" fontId="2" fillId="8" borderId="0" xfId="0" applyNumberFormat="1" applyFont="1" applyFill="1"/>
    <xf numFmtId="0" fontId="2" fillId="8" borderId="1" xfId="0" applyFont="1" applyFill="1" applyBorder="1" applyAlignment="1">
      <alignment horizontal="center"/>
    </xf>
    <xf numFmtId="10" fontId="2" fillId="9" borderId="1" xfId="0" applyNumberFormat="1" applyFont="1" applyFill="1" applyBorder="1" applyAlignment="1">
      <alignment horizontal="center"/>
    </xf>
    <xf numFmtId="10" fontId="1" fillId="9" borderId="1" xfId="0" applyNumberFormat="1" applyFont="1" applyFill="1" applyBorder="1" applyAlignment="1">
      <alignment horizontal="center"/>
    </xf>
    <xf numFmtId="166" fontId="2" fillId="9" borderId="1" xfId="0" applyNumberFormat="1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 vertical="center" wrapText="1"/>
    </xf>
    <xf numFmtId="164" fontId="2" fillId="8" borderId="1" xfId="0" applyNumberFormat="1" applyFont="1" applyFill="1" applyBorder="1" applyAlignment="1">
      <alignment horizontal="center" vertical="center" wrapText="1"/>
    </xf>
    <xf numFmtId="164" fontId="2" fillId="8" borderId="1" xfId="0" applyNumberFormat="1" applyFont="1" applyFill="1" applyBorder="1" applyAlignment="1">
      <alignment horizontal="center" vertical="center"/>
    </xf>
    <xf numFmtId="0" fontId="2" fillId="8" borderId="0" xfId="0" applyFont="1" applyFill="1" applyAlignment="1">
      <alignment horizontal="center" vertical="center"/>
    </xf>
    <xf numFmtId="164" fontId="1" fillId="8" borderId="1" xfId="0" applyNumberFormat="1" applyFont="1" applyFill="1" applyBorder="1" applyAlignment="1">
      <alignment vertical="center"/>
    </xf>
    <xf numFmtId="10" fontId="9" fillId="8" borderId="0" xfId="0" applyNumberFormat="1" applyFont="1" applyFill="1" applyAlignment="1">
      <alignment horizontal="center" vertical="center"/>
    </xf>
    <xf numFmtId="0" fontId="1" fillId="0" borderId="0" xfId="0" applyFont="1"/>
    <xf numFmtId="9" fontId="2" fillId="2" borderId="0" xfId="0" applyNumberFormat="1" applyFont="1" applyFill="1"/>
    <xf numFmtId="0" fontId="1" fillId="8" borderId="0" xfId="0" applyFont="1" applyFill="1" applyAlignment="1">
      <alignment horizontal="center" vertical="center"/>
    </xf>
    <xf numFmtId="0" fontId="1" fillId="8" borderId="12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4" borderId="12" xfId="0" applyFont="1" applyFill="1" applyBorder="1" applyAlignment="1">
      <alignment horizontal="center" vertical="center"/>
    </xf>
    <xf numFmtId="165" fontId="1" fillId="8" borderId="4" xfId="0" applyNumberFormat="1" applyFont="1" applyFill="1" applyBorder="1" applyAlignment="1">
      <alignment horizontal="center"/>
    </xf>
    <xf numFmtId="165" fontId="1" fillId="8" borderId="5" xfId="0" applyNumberFormat="1" applyFont="1" applyFill="1" applyBorder="1" applyAlignment="1">
      <alignment horizontal="center"/>
    </xf>
    <xf numFmtId="165" fontId="2" fillId="8" borderId="4" xfId="0" applyNumberFormat="1" applyFont="1" applyFill="1" applyBorder="1" applyAlignment="1">
      <alignment horizontal="center"/>
    </xf>
    <xf numFmtId="165" fontId="2" fillId="8" borderId="5" xfId="0" applyNumberFormat="1" applyFont="1" applyFill="1" applyBorder="1" applyAlignment="1">
      <alignment horizontal="center"/>
    </xf>
    <xf numFmtId="0" fontId="1" fillId="8" borderId="2" xfId="0" applyFont="1" applyFill="1" applyBorder="1" applyAlignment="1">
      <alignment horizontal="center" wrapText="1"/>
    </xf>
    <xf numFmtId="0" fontId="1" fillId="8" borderId="3" xfId="0" applyFont="1" applyFill="1" applyBorder="1" applyAlignment="1">
      <alignment horizontal="center" wrapText="1"/>
    </xf>
    <xf numFmtId="0" fontId="1" fillId="8" borderId="7" xfId="0" applyFont="1" applyFill="1" applyBorder="1" applyAlignment="1">
      <alignment horizontal="center" wrapText="1"/>
    </xf>
    <xf numFmtId="0" fontId="1" fillId="8" borderId="8" xfId="0" applyFont="1" applyFill="1" applyBorder="1" applyAlignment="1">
      <alignment horizontal="center" wrapText="1"/>
    </xf>
    <xf numFmtId="0" fontId="1" fillId="8" borderId="10" xfId="0" applyFont="1" applyFill="1" applyBorder="1" applyAlignment="1">
      <alignment horizontal="center" wrapText="1"/>
    </xf>
    <xf numFmtId="0" fontId="1" fillId="8" borderId="11" xfId="0" applyFont="1" applyFill="1" applyBorder="1" applyAlignment="1">
      <alignment horizontal="center" wrapText="1"/>
    </xf>
    <xf numFmtId="0" fontId="1" fillId="8" borderId="4" xfId="0" applyFont="1" applyFill="1" applyBorder="1" applyAlignment="1">
      <alignment horizontal="center"/>
    </xf>
    <xf numFmtId="0" fontId="1" fillId="8" borderId="5" xfId="0" applyFont="1" applyFill="1" applyBorder="1" applyAlignment="1">
      <alignment horizontal="center"/>
    </xf>
    <xf numFmtId="165" fontId="2" fillId="10" borderId="4" xfId="0" applyNumberFormat="1" applyFont="1" applyFill="1" applyBorder="1" applyAlignment="1">
      <alignment horizontal="center"/>
    </xf>
    <xf numFmtId="165" fontId="2" fillId="10" borderId="5" xfId="0" applyNumberFormat="1" applyFont="1" applyFill="1" applyBorder="1" applyAlignment="1">
      <alignment horizontal="center"/>
    </xf>
    <xf numFmtId="165" fontId="2" fillId="8" borderId="1" xfId="0" applyNumberFormat="1" applyFont="1" applyFill="1" applyBorder="1" applyAlignment="1">
      <alignment horizontal="center"/>
    </xf>
    <xf numFmtId="165" fontId="1" fillId="8" borderId="1" xfId="0" applyNumberFormat="1" applyFont="1" applyFill="1" applyBorder="1" applyAlignment="1">
      <alignment horizontal="center"/>
    </xf>
    <xf numFmtId="165" fontId="2" fillId="8" borderId="4" xfId="0" applyNumberFormat="1" applyFont="1" applyFill="1" applyBorder="1" applyAlignment="1">
      <alignment horizontal="center" vertical="center"/>
    </xf>
    <xf numFmtId="165" fontId="2" fillId="8" borderId="5" xfId="0" applyNumberFormat="1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/>
    </xf>
    <xf numFmtId="165" fontId="2" fillId="8" borderId="4" xfId="0" quotePrefix="1" applyNumberFormat="1" applyFont="1" applyFill="1" applyBorder="1" applyAlignment="1">
      <alignment horizontal="center"/>
    </xf>
    <xf numFmtId="165" fontId="2" fillId="8" borderId="5" xfId="0" quotePrefix="1" applyNumberFormat="1" applyFont="1" applyFill="1" applyBorder="1" applyAlignment="1">
      <alignment horizontal="center"/>
    </xf>
    <xf numFmtId="0" fontId="3" fillId="8" borderId="1" xfId="0" applyFont="1" applyFill="1" applyBorder="1" applyAlignment="1">
      <alignment horizontal="center" vertical="center" wrapText="1"/>
    </xf>
    <xf numFmtId="14" fontId="1" fillId="8" borderId="1" xfId="0" applyNumberFormat="1" applyFont="1" applyFill="1" applyBorder="1" applyAlignment="1">
      <alignment horizontal="center" vertical="center"/>
    </xf>
    <xf numFmtId="0" fontId="1" fillId="8" borderId="13" xfId="0" applyFont="1" applyFill="1" applyBorder="1" applyAlignment="1">
      <alignment horizontal="center" vertical="center"/>
    </xf>
    <xf numFmtId="0" fontId="1" fillId="8" borderId="10" xfId="0" applyFont="1" applyFill="1" applyBorder="1" applyAlignment="1">
      <alignment horizontal="center" vertical="center"/>
    </xf>
    <xf numFmtId="14" fontId="1" fillId="8" borderId="1" xfId="0" applyNumberFormat="1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 vertical="center"/>
    </xf>
    <xf numFmtId="4" fontId="1" fillId="8" borderId="1" xfId="0" applyNumberFormat="1" applyFont="1" applyFill="1" applyBorder="1" applyAlignment="1">
      <alignment horizontal="center" vertical="center"/>
    </xf>
    <xf numFmtId="165" fontId="2" fillId="4" borderId="4" xfId="0" applyNumberFormat="1" applyFont="1" applyFill="1" applyBorder="1" applyAlignment="1">
      <alignment horizontal="center"/>
    </xf>
    <xf numFmtId="165" fontId="2" fillId="4" borderId="5" xfId="0" applyNumberFormat="1" applyFont="1" applyFill="1" applyBorder="1" applyAlignment="1">
      <alignment horizontal="center"/>
    </xf>
    <xf numFmtId="165" fontId="1" fillId="4" borderId="4" xfId="0" applyNumberFormat="1" applyFont="1" applyFill="1" applyBorder="1" applyAlignment="1">
      <alignment horizontal="center"/>
    </xf>
    <xf numFmtId="165" fontId="1" fillId="4" borderId="5" xfId="0" applyNumberFormat="1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 wrapText="1"/>
    </xf>
    <xf numFmtId="0" fontId="1" fillId="4" borderId="3" xfId="0" applyFont="1" applyFill="1" applyBorder="1" applyAlignment="1">
      <alignment horizontal="center" wrapText="1"/>
    </xf>
    <xf numFmtId="0" fontId="1" fillId="4" borderId="7" xfId="0" applyFont="1" applyFill="1" applyBorder="1" applyAlignment="1">
      <alignment horizontal="center" wrapText="1"/>
    </xf>
    <xf numFmtId="0" fontId="1" fillId="4" borderId="8" xfId="0" applyFont="1" applyFill="1" applyBorder="1" applyAlignment="1">
      <alignment horizontal="center" wrapText="1"/>
    </xf>
    <xf numFmtId="0" fontId="1" fillId="4" borderId="10" xfId="0" applyFont="1" applyFill="1" applyBorder="1" applyAlignment="1">
      <alignment horizontal="center" wrapText="1"/>
    </xf>
    <xf numFmtId="0" fontId="1" fillId="4" borderId="11" xfId="0" applyFont="1" applyFill="1" applyBorder="1" applyAlignment="1">
      <alignment horizontal="center" wrapText="1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165" fontId="2" fillId="4" borderId="1" xfId="0" applyNumberFormat="1" applyFont="1" applyFill="1" applyBorder="1" applyAlignment="1">
      <alignment horizontal="center"/>
    </xf>
    <xf numFmtId="165" fontId="1" fillId="4" borderId="1" xfId="0" applyNumberFormat="1" applyFont="1" applyFill="1" applyBorder="1" applyAlignment="1">
      <alignment horizontal="center"/>
    </xf>
    <xf numFmtId="165" fontId="2" fillId="4" borderId="4" xfId="0" applyNumberFormat="1" applyFont="1" applyFill="1" applyBorder="1" applyAlignment="1">
      <alignment horizontal="center" vertical="center"/>
    </xf>
    <xf numFmtId="165" fontId="2" fillId="4" borderId="5" xfId="0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/>
    </xf>
    <xf numFmtId="165" fontId="2" fillId="4" borderId="4" xfId="0" quotePrefix="1" applyNumberFormat="1" applyFont="1" applyFill="1" applyBorder="1" applyAlignment="1">
      <alignment horizontal="center"/>
    </xf>
    <xf numFmtId="165" fontId="2" fillId="4" borderId="5" xfId="0" quotePrefix="1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vertical="center"/>
    </xf>
    <xf numFmtId="14" fontId="1" fillId="4" borderId="1" xfId="0" applyNumberFormat="1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4" fontId="1" fillId="4" borderId="1" xfId="0" applyNumberFormat="1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165" fontId="1" fillId="0" borderId="4" xfId="0" applyNumberFormat="1" applyFont="1" applyBorder="1" applyAlignment="1">
      <alignment horizontal="center"/>
    </xf>
    <xf numFmtId="165" fontId="1" fillId="0" borderId="5" xfId="0" applyNumberFormat="1" applyFont="1" applyBorder="1" applyAlignment="1">
      <alignment horizontal="center"/>
    </xf>
    <xf numFmtId="0" fontId="1" fillId="0" borderId="7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1" fillId="0" borderId="10" xfId="0" applyFont="1" applyBorder="1" applyAlignment="1">
      <alignment horizontal="center" wrapText="1"/>
    </xf>
    <xf numFmtId="0" fontId="1" fillId="0" borderId="11" xfId="0" applyFont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165" fontId="2" fillId="0" borderId="4" xfId="0" applyNumberFormat="1" applyFont="1" applyBorder="1" applyAlignment="1">
      <alignment horizontal="center"/>
    </xf>
    <xf numFmtId="165" fontId="2" fillId="0" borderId="5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4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wrapText="1"/>
    </xf>
    <xf numFmtId="0" fontId="1" fillId="0" borderId="12" xfId="0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2" fillId="0" borderId="4" xfId="0" applyFont="1" applyBorder="1"/>
    <xf numFmtId="0" fontId="2" fillId="0" borderId="6" xfId="0" applyFont="1" applyBorder="1"/>
    <xf numFmtId="0" fontId="2" fillId="0" borderId="5" xfId="0" applyFont="1" applyBorder="1"/>
    <xf numFmtId="165" fontId="1" fillId="0" borderId="1" xfId="0" applyNumberFormat="1" applyFont="1" applyBorder="1" applyAlignment="1">
      <alignment horizontal="center"/>
    </xf>
    <xf numFmtId="0" fontId="2" fillId="0" borderId="4" xfId="0" applyFont="1" applyBorder="1" applyAlignment="1">
      <alignment horizontal="left" wrapText="1"/>
    </xf>
    <xf numFmtId="0" fontId="2" fillId="0" borderId="6" xfId="0" applyFont="1" applyBorder="1" applyAlignment="1">
      <alignment horizontal="left" wrapText="1"/>
    </xf>
    <xf numFmtId="0" fontId="2" fillId="0" borderId="5" xfId="0" applyFont="1" applyBorder="1" applyAlignment="1">
      <alignment horizontal="left" wrapText="1"/>
    </xf>
    <xf numFmtId="165" fontId="2" fillId="0" borderId="4" xfId="0" applyNumberFormat="1" applyFont="1" applyBorder="1" applyAlignment="1">
      <alignment horizontal="center" vertical="center"/>
    </xf>
    <xf numFmtId="165" fontId="2" fillId="0" borderId="5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/>
    </xf>
    <xf numFmtId="165" fontId="2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65" fontId="2" fillId="0" borderId="4" xfId="0" quotePrefix="1" applyNumberFormat="1" applyFont="1" applyBorder="1" applyAlignment="1">
      <alignment horizontal="center"/>
    </xf>
    <xf numFmtId="165" fontId="2" fillId="0" borderId="5" xfId="0" quotePrefix="1" applyNumberFormat="1" applyFont="1" applyBorder="1" applyAlignment="1">
      <alignment horizontal="center"/>
    </xf>
    <xf numFmtId="0" fontId="1" fillId="0" borderId="4" xfId="0" applyFont="1" applyBorder="1" applyAlignment="1">
      <alignment horizontal="left" vertical="center"/>
    </xf>
    <xf numFmtId="0" fontId="1" fillId="0" borderId="6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1" fillId="4" borderId="13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/>
    </xf>
    <xf numFmtId="0" fontId="2" fillId="0" borderId="4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14" fontId="1" fillId="0" borderId="1" xfId="0" applyNumberFormat="1" applyFont="1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1" fillId="6" borderId="15" xfId="0" applyFont="1" applyFill="1" applyBorder="1" applyAlignment="1">
      <alignment horizontal="center" vertical="center" wrapText="1"/>
    </xf>
    <xf numFmtId="0" fontId="11" fillId="6" borderId="14" xfId="0" applyFont="1" applyFill="1" applyBorder="1" applyAlignment="1">
      <alignment horizontal="center" vertical="center" wrapText="1"/>
    </xf>
    <xf numFmtId="0" fontId="11" fillId="6" borderId="16" xfId="0" applyFont="1" applyFill="1" applyBorder="1" applyAlignment="1">
      <alignment horizontal="center" vertical="center" wrapText="1"/>
    </xf>
    <xf numFmtId="0" fontId="13" fillId="5" borderId="21" xfId="0" applyFont="1" applyFill="1" applyBorder="1" applyAlignment="1">
      <alignment horizontal="center" vertical="center" wrapText="1"/>
    </xf>
    <xf numFmtId="0" fontId="13" fillId="5" borderId="12" xfId="0" applyFont="1" applyFill="1" applyBorder="1" applyAlignment="1">
      <alignment horizontal="center" vertical="center" wrapText="1"/>
    </xf>
    <xf numFmtId="0" fontId="11" fillId="7" borderId="9" xfId="0" applyFont="1" applyFill="1" applyBorder="1" applyAlignment="1">
      <alignment horizontal="center" wrapText="1"/>
    </xf>
    <xf numFmtId="0" fontId="13" fillId="5" borderId="17" xfId="0" applyFont="1" applyFill="1" applyBorder="1" applyAlignment="1">
      <alignment horizontal="center" vertical="center" wrapText="1"/>
    </xf>
    <xf numFmtId="0" fontId="13" fillId="5" borderId="0" xfId="0" applyFont="1" applyFill="1" applyAlignment="1">
      <alignment horizontal="center" vertical="center" wrapText="1"/>
    </xf>
    <xf numFmtId="165" fontId="2" fillId="2" borderId="0" xfId="0" applyNumberFormat="1" applyFont="1" applyFill="1" applyAlignment="1">
      <alignment horizontal="center"/>
    </xf>
  </cellXfs>
  <cellStyles count="5">
    <cellStyle name="Moeda 2" xfId="4" xr:uid="{13EC5C83-BB3A-4F9A-BEAF-DB44F82AE812}"/>
    <cellStyle name="Moeda 3" xfId="1" xr:uid="{1017746A-FB7B-44A8-87CB-598A77466888}"/>
    <cellStyle name="Normal" xfId="0" builtinId="0"/>
    <cellStyle name="Normal 2" xfId="2" xr:uid="{983355C5-8F79-4739-B764-C5B61CF8E644}"/>
    <cellStyle name="Normal 3" xfId="3" xr:uid="{41327DDA-25D5-46BB-A75F-5C4B7748910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235A74-6C1D-472D-B036-3F7E4644DA7B}">
  <dimension ref="B2:Y28"/>
  <sheetViews>
    <sheetView showGridLines="0" zoomScale="80" zoomScaleNormal="80" workbookViewId="0">
      <selection activeCell="R19" sqref="R19:S19"/>
    </sheetView>
  </sheetViews>
  <sheetFormatPr defaultRowHeight="14.5" x14ac:dyDescent="0.35"/>
  <sheetData>
    <row r="2" spans="2:25" x14ac:dyDescent="0.35">
      <c r="B2" s="159" t="s">
        <v>108</v>
      </c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1"/>
    </row>
    <row r="3" spans="2:25" x14ac:dyDescent="0.35">
      <c r="B3" s="162" t="s">
        <v>109</v>
      </c>
      <c r="C3" s="163"/>
      <c r="D3" s="147" t="s">
        <v>110</v>
      </c>
      <c r="E3" s="148"/>
      <c r="F3" s="147" t="s">
        <v>111</v>
      </c>
      <c r="G3" s="166"/>
      <c r="H3" s="148"/>
      <c r="I3" s="147" t="s">
        <v>112</v>
      </c>
      <c r="J3" s="148"/>
      <c r="K3" s="168" t="s">
        <v>113</v>
      </c>
      <c r="L3" s="147" t="s">
        <v>114</v>
      </c>
      <c r="M3" s="148"/>
    </row>
    <row r="4" spans="2:25" x14ac:dyDescent="0.35">
      <c r="B4" s="164"/>
      <c r="C4" s="165"/>
      <c r="D4" s="149"/>
      <c r="E4" s="150"/>
      <c r="F4" s="149"/>
      <c r="G4" s="167"/>
      <c r="H4" s="150"/>
      <c r="I4" s="149"/>
      <c r="J4" s="150"/>
      <c r="K4" s="169"/>
      <c r="L4" s="149"/>
      <c r="M4" s="150"/>
    </row>
    <row r="5" spans="2:25" x14ac:dyDescent="0.35">
      <c r="B5" s="151" t="s">
        <v>139</v>
      </c>
      <c r="C5" s="152"/>
      <c r="D5" s="153">
        <f>L1</f>
        <v>0</v>
      </c>
      <c r="E5" s="154"/>
      <c r="F5" s="151">
        <v>2</v>
      </c>
      <c r="G5" s="155"/>
      <c r="H5" s="152"/>
      <c r="I5" s="153">
        <f>D5*F5</f>
        <v>0</v>
      </c>
      <c r="J5" s="154"/>
      <c r="K5" s="3">
        <v>1</v>
      </c>
      <c r="L5" s="153">
        <f>I5*K5</f>
        <v>0</v>
      </c>
      <c r="M5" s="154"/>
    </row>
    <row r="6" spans="2:25" x14ac:dyDescent="0.35">
      <c r="B6" s="142" t="s">
        <v>140</v>
      </c>
      <c r="C6" s="143"/>
      <c r="D6" s="143"/>
      <c r="E6" s="143"/>
      <c r="F6" s="143"/>
      <c r="G6" s="143"/>
      <c r="H6" s="143"/>
      <c r="I6" s="143"/>
      <c r="J6" s="143"/>
      <c r="K6" s="144"/>
      <c r="L6" s="145">
        <f>SUM(L5)</f>
        <v>0</v>
      </c>
      <c r="M6" s="146"/>
    </row>
    <row r="7" spans="2:25" x14ac:dyDescent="0.35">
      <c r="B7" s="181" t="s">
        <v>117</v>
      </c>
      <c r="C7" s="181"/>
      <c r="D7" s="181"/>
      <c r="E7" s="181"/>
      <c r="F7" s="181"/>
      <c r="G7" s="181"/>
      <c r="H7" s="181"/>
      <c r="I7" s="181"/>
      <c r="J7" s="181"/>
      <c r="K7" s="181"/>
      <c r="L7" s="181"/>
      <c r="M7" s="181"/>
      <c r="N7" s="142" t="s">
        <v>117</v>
      </c>
      <c r="O7" s="143"/>
      <c r="P7" s="143"/>
      <c r="Q7" s="143"/>
      <c r="R7" s="143"/>
      <c r="S7" s="144"/>
      <c r="T7" s="78"/>
      <c r="U7" s="78"/>
      <c r="V7" s="78"/>
      <c r="W7" s="78"/>
      <c r="X7" s="78"/>
      <c r="Y7" s="78"/>
    </row>
    <row r="8" spans="2:25" x14ac:dyDescent="0.35">
      <c r="B8" s="181" t="s">
        <v>0</v>
      </c>
      <c r="C8" s="181"/>
      <c r="D8" s="181"/>
      <c r="E8" s="181"/>
      <c r="F8" s="181" t="s">
        <v>118</v>
      </c>
      <c r="G8" s="181"/>
      <c r="H8" s="181" t="s">
        <v>119</v>
      </c>
      <c r="I8" s="181"/>
      <c r="J8" s="181" t="s">
        <v>120</v>
      </c>
      <c r="K8" s="181"/>
      <c r="L8" s="181" t="s">
        <v>121</v>
      </c>
      <c r="M8" s="181"/>
      <c r="N8" s="181" t="s">
        <v>118</v>
      </c>
      <c r="O8" s="181"/>
      <c r="P8" s="181" t="s">
        <v>120</v>
      </c>
      <c r="Q8" s="181"/>
      <c r="R8" s="181" t="s">
        <v>121</v>
      </c>
      <c r="S8" s="181"/>
    </row>
    <row r="9" spans="2:25" x14ac:dyDescent="0.35">
      <c r="B9" s="179" t="s">
        <v>122</v>
      </c>
      <c r="C9" s="179"/>
      <c r="D9" s="179"/>
      <c r="E9" s="179"/>
      <c r="F9" s="180">
        <v>110</v>
      </c>
      <c r="G9" s="180"/>
      <c r="H9" s="200">
        <v>12</v>
      </c>
      <c r="I9" s="200"/>
      <c r="J9" s="200">
        <v>1</v>
      </c>
      <c r="K9" s="200"/>
      <c r="L9" s="180">
        <f>F9*J9/H9</f>
        <v>9.17</v>
      </c>
      <c r="M9" s="180"/>
      <c r="N9" s="180">
        <v>110</v>
      </c>
      <c r="O9" s="180"/>
      <c r="P9" s="200">
        <f>IF(H9=12,0,J9)</f>
        <v>0</v>
      </c>
      <c r="Q9" s="200"/>
      <c r="R9" s="180">
        <f>N9*P9/H9</f>
        <v>0</v>
      </c>
      <c r="S9" s="180"/>
    </row>
    <row r="10" spans="2:25" x14ac:dyDescent="0.35">
      <c r="B10" s="179" t="s">
        <v>123</v>
      </c>
      <c r="C10" s="179"/>
      <c r="D10" s="179"/>
      <c r="E10" s="179"/>
      <c r="F10" s="180">
        <v>3200</v>
      </c>
      <c r="G10" s="180"/>
      <c r="H10" s="200">
        <v>60</v>
      </c>
      <c r="I10" s="200"/>
      <c r="J10" s="200">
        <v>0.5</v>
      </c>
      <c r="K10" s="200"/>
      <c r="L10" s="180">
        <f>F10*J10/H10</f>
        <v>26.67</v>
      </c>
      <c r="M10" s="180"/>
      <c r="N10" s="180">
        <v>3200</v>
      </c>
      <c r="O10" s="180"/>
      <c r="P10" s="200">
        <f>IF(H10&lt;=12,0,J10)</f>
        <v>0.5</v>
      </c>
      <c r="Q10" s="200"/>
      <c r="R10" s="180">
        <f t="shared" ref="R10:R18" si="0">N10*P10/H10</f>
        <v>26.67</v>
      </c>
      <c r="S10" s="180"/>
    </row>
    <row r="11" spans="2:25" x14ac:dyDescent="0.35">
      <c r="B11" s="179" t="s">
        <v>124</v>
      </c>
      <c r="C11" s="179"/>
      <c r="D11" s="179"/>
      <c r="E11" s="179"/>
      <c r="F11" s="180">
        <v>50</v>
      </c>
      <c r="G11" s="180"/>
      <c r="H11" s="200">
        <v>24</v>
      </c>
      <c r="I11" s="200"/>
      <c r="J11" s="200">
        <v>1</v>
      </c>
      <c r="K11" s="200"/>
      <c r="L11" s="180">
        <f t="shared" ref="L11:L18" si="1">F11*J11/H11</f>
        <v>2.08</v>
      </c>
      <c r="M11" s="180"/>
      <c r="N11" s="180">
        <v>50</v>
      </c>
      <c r="O11" s="180"/>
      <c r="P11" s="200">
        <f t="shared" ref="P11:P18" si="2">IF(H11&lt;=12,0,J11)</f>
        <v>1</v>
      </c>
      <c r="Q11" s="200"/>
      <c r="R11" s="180">
        <f t="shared" si="0"/>
        <v>2.08</v>
      </c>
      <c r="S11" s="180"/>
    </row>
    <row r="12" spans="2:25" x14ac:dyDescent="0.35">
      <c r="B12" s="179" t="s">
        <v>125</v>
      </c>
      <c r="C12" s="179"/>
      <c r="D12" s="179"/>
      <c r="E12" s="179"/>
      <c r="F12" s="180">
        <v>12</v>
      </c>
      <c r="G12" s="180"/>
      <c r="H12" s="200">
        <v>12</v>
      </c>
      <c r="I12" s="200"/>
      <c r="J12" s="200">
        <v>1</v>
      </c>
      <c r="K12" s="200"/>
      <c r="L12" s="180">
        <f t="shared" si="1"/>
        <v>1</v>
      </c>
      <c r="M12" s="180"/>
      <c r="N12" s="180">
        <v>12</v>
      </c>
      <c r="O12" s="180"/>
      <c r="P12" s="200">
        <f t="shared" si="2"/>
        <v>0</v>
      </c>
      <c r="Q12" s="200"/>
      <c r="R12" s="180">
        <f t="shared" si="0"/>
        <v>0</v>
      </c>
      <c r="S12" s="180"/>
    </row>
    <row r="13" spans="2:25" x14ac:dyDescent="0.35">
      <c r="B13" s="179" t="s">
        <v>126</v>
      </c>
      <c r="C13" s="179"/>
      <c r="D13" s="179"/>
      <c r="E13" s="179"/>
      <c r="F13" s="180">
        <v>25</v>
      </c>
      <c r="G13" s="180"/>
      <c r="H13" s="200">
        <v>3</v>
      </c>
      <c r="I13" s="200"/>
      <c r="J13" s="200">
        <v>1</v>
      </c>
      <c r="K13" s="200"/>
      <c r="L13" s="180">
        <f t="shared" si="1"/>
        <v>8.33</v>
      </c>
      <c r="M13" s="180"/>
      <c r="N13" s="180">
        <v>25</v>
      </c>
      <c r="O13" s="180"/>
      <c r="P13" s="200">
        <f t="shared" si="2"/>
        <v>0</v>
      </c>
      <c r="Q13" s="200"/>
      <c r="R13" s="180">
        <f t="shared" si="0"/>
        <v>0</v>
      </c>
      <c r="S13" s="180"/>
    </row>
    <row r="14" spans="2:25" x14ac:dyDescent="0.35">
      <c r="B14" s="179" t="s">
        <v>127</v>
      </c>
      <c r="C14" s="179"/>
      <c r="D14" s="179"/>
      <c r="E14" s="179"/>
      <c r="F14" s="180">
        <v>35</v>
      </c>
      <c r="G14" s="180"/>
      <c r="H14" s="200">
        <v>24</v>
      </c>
      <c r="I14" s="200"/>
      <c r="J14" s="200">
        <v>1</v>
      </c>
      <c r="K14" s="200"/>
      <c r="L14" s="180">
        <f t="shared" si="1"/>
        <v>1.46</v>
      </c>
      <c r="M14" s="180"/>
      <c r="N14" s="180">
        <v>35</v>
      </c>
      <c r="O14" s="180"/>
      <c r="P14" s="200">
        <f t="shared" si="2"/>
        <v>1</v>
      </c>
      <c r="Q14" s="200"/>
      <c r="R14" s="180">
        <f t="shared" si="0"/>
        <v>1.46</v>
      </c>
      <c r="S14" s="180"/>
    </row>
    <row r="15" spans="2:25" x14ac:dyDescent="0.35">
      <c r="B15" s="179" t="s">
        <v>128</v>
      </c>
      <c r="C15" s="179"/>
      <c r="D15" s="179"/>
      <c r="E15" s="179"/>
      <c r="F15" s="180">
        <v>25</v>
      </c>
      <c r="G15" s="180"/>
      <c r="H15" s="200">
        <v>12</v>
      </c>
      <c r="I15" s="200"/>
      <c r="J15" s="200">
        <v>1</v>
      </c>
      <c r="K15" s="200"/>
      <c r="L15" s="180">
        <f t="shared" si="1"/>
        <v>2.08</v>
      </c>
      <c r="M15" s="180"/>
      <c r="N15" s="180">
        <v>25</v>
      </c>
      <c r="O15" s="180"/>
      <c r="P15" s="200">
        <f t="shared" si="2"/>
        <v>0</v>
      </c>
      <c r="Q15" s="200"/>
      <c r="R15" s="180">
        <f t="shared" si="0"/>
        <v>0</v>
      </c>
      <c r="S15" s="180"/>
    </row>
    <row r="16" spans="2:25" x14ac:dyDescent="0.35">
      <c r="B16" s="179" t="s">
        <v>129</v>
      </c>
      <c r="C16" s="179"/>
      <c r="D16" s="179"/>
      <c r="E16" s="179"/>
      <c r="F16" s="180">
        <v>150</v>
      </c>
      <c r="G16" s="180"/>
      <c r="H16" s="200">
        <v>24</v>
      </c>
      <c r="I16" s="200"/>
      <c r="J16" s="200">
        <v>1</v>
      </c>
      <c r="K16" s="200"/>
      <c r="L16" s="180">
        <f t="shared" si="1"/>
        <v>6.25</v>
      </c>
      <c r="M16" s="180"/>
      <c r="N16" s="180">
        <v>150</v>
      </c>
      <c r="O16" s="180"/>
      <c r="P16" s="200">
        <f t="shared" si="2"/>
        <v>1</v>
      </c>
      <c r="Q16" s="200"/>
      <c r="R16" s="180">
        <f t="shared" si="0"/>
        <v>6.25</v>
      </c>
      <c r="S16" s="180"/>
    </row>
    <row r="17" spans="2:19" x14ac:dyDescent="0.35">
      <c r="B17" s="179" t="s">
        <v>183</v>
      </c>
      <c r="C17" s="179"/>
      <c r="D17" s="179"/>
      <c r="E17" s="179"/>
      <c r="F17" s="180">
        <v>100</v>
      </c>
      <c r="G17" s="180"/>
      <c r="H17" s="200">
        <v>24</v>
      </c>
      <c r="I17" s="200"/>
      <c r="J17" s="200">
        <v>1</v>
      </c>
      <c r="K17" s="200"/>
      <c r="L17" s="180">
        <f t="shared" si="1"/>
        <v>4.17</v>
      </c>
      <c r="M17" s="180"/>
      <c r="N17" s="180">
        <v>100</v>
      </c>
      <c r="O17" s="180"/>
      <c r="P17" s="200">
        <f t="shared" si="2"/>
        <v>1</v>
      </c>
      <c r="Q17" s="200"/>
      <c r="R17" s="180">
        <f t="shared" si="0"/>
        <v>4.17</v>
      </c>
      <c r="S17" s="180"/>
    </row>
    <row r="18" spans="2:19" x14ac:dyDescent="0.35">
      <c r="B18" s="179" t="s">
        <v>184</v>
      </c>
      <c r="C18" s="179"/>
      <c r="D18" s="179"/>
      <c r="E18" s="179"/>
      <c r="F18" s="180">
        <f>300/4</f>
        <v>75</v>
      </c>
      <c r="G18" s="180"/>
      <c r="H18" s="200">
        <v>12</v>
      </c>
      <c r="I18" s="200"/>
      <c r="J18" s="200">
        <v>1</v>
      </c>
      <c r="K18" s="200"/>
      <c r="L18" s="180">
        <f t="shared" si="1"/>
        <v>6.25</v>
      </c>
      <c r="M18" s="180"/>
      <c r="N18" s="180">
        <f>300/4</f>
        <v>75</v>
      </c>
      <c r="O18" s="180"/>
      <c r="P18" s="200">
        <f t="shared" si="2"/>
        <v>0</v>
      </c>
      <c r="Q18" s="200"/>
      <c r="R18" s="180">
        <f t="shared" si="0"/>
        <v>0</v>
      </c>
      <c r="S18" s="180"/>
    </row>
    <row r="19" spans="2:19" x14ac:dyDescent="0.35">
      <c r="B19" s="181" t="s">
        <v>130</v>
      </c>
      <c r="C19" s="181"/>
      <c r="D19" s="181"/>
      <c r="E19" s="181"/>
      <c r="F19" s="181"/>
      <c r="G19" s="181"/>
      <c r="H19" s="181"/>
      <c r="I19" s="181"/>
      <c r="J19" s="181"/>
      <c r="K19" s="181"/>
      <c r="L19" s="173">
        <f>SUM(L9:M18)</f>
        <v>67.459999999999994</v>
      </c>
      <c r="M19" s="173"/>
      <c r="N19" s="198" t="s">
        <v>130</v>
      </c>
      <c r="O19" s="199"/>
      <c r="P19" s="199"/>
      <c r="Q19" s="199"/>
      <c r="R19" s="173">
        <f>SUM(R9:S18)</f>
        <v>40.630000000000003</v>
      </c>
      <c r="S19" s="173"/>
    </row>
    <row r="20" spans="2:19" x14ac:dyDescent="0.35">
      <c r="B20" s="181" t="s">
        <v>89</v>
      </c>
      <c r="C20" s="181"/>
      <c r="D20" s="181"/>
      <c r="E20" s="181"/>
      <c r="F20" s="181"/>
      <c r="G20" s="181"/>
      <c r="H20" s="181"/>
      <c r="I20" s="181"/>
      <c r="J20" s="181"/>
      <c r="K20" s="181"/>
      <c r="L20" s="181"/>
      <c r="M20" s="181"/>
    </row>
    <row r="21" spans="2:19" x14ac:dyDescent="0.35">
      <c r="B21" s="181" t="s">
        <v>0</v>
      </c>
      <c r="C21" s="181"/>
      <c r="D21" s="181"/>
      <c r="E21" s="181"/>
      <c r="F21" s="181" t="s">
        <v>118</v>
      </c>
      <c r="G21" s="181"/>
      <c r="H21" s="181" t="s">
        <v>119</v>
      </c>
      <c r="I21" s="181"/>
      <c r="J21" s="181" t="s">
        <v>120</v>
      </c>
      <c r="K21" s="181"/>
      <c r="L21" s="181" t="s">
        <v>121</v>
      </c>
      <c r="M21" s="181"/>
    </row>
    <row r="22" spans="2:19" x14ac:dyDescent="0.35">
      <c r="B22" s="179" t="s">
        <v>131</v>
      </c>
      <c r="C22" s="179"/>
      <c r="D22" s="179"/>
      <c r="E22" s="179"/>
      <c r="F22" s="180">
        <v>60</v>
      </c>
      <c r="G22" s="180"/>
      <c r="H22" s="200">
        <v>12</v>
      </c>
      <c r="I22" s="200"/>
      <c r="J22" s="200">
        <v>3</v>
      </c>
      <c r="K22" s="200"/>
      <c r="L22" s="180">
        <f>F22*J22/H22</f>
        <v>15</v>
      </c>
      <c r="M22" s="180"/>
    </row>
    <row r="23" spans="2:19" x14ac:dyDescent="0.35">
      <c r="B23" s="179" t="s">
        <v>132</v>
      </c>
      <c r="C23" s="179"/>
      <c r="D23" s="179"/>
      <c r="E23" s="179"/>
      <c r="F23" s="180">
        <v>62</v>
      </c>
      <c r="G23" s="180"/>
      <c r="H23" s="200">
        <v>12</v>
      </c>
      <c r="I23" s="200"/>
      <c r="J23" s="200">
        <v>3</v>
      </c>
      <c r="K23" s="200"/>
      <c r="L23" s="180">
        <f t="shared" ref="L23:L27" si="3">F23*J23/H23</f>
        <v>15.5</v>
      </c>
      <c r="M23" s="180"/>
    </row>
    <row r="24" spans="2:19" x14ac:dyDescent="0.35">
      <c r="B24" s="179" t="s">
        <v>133</v>
      </c>
      <c r="C24" s="179"/>
      <c r="D24" s="179"/>
      <c r="E24" s="179"/>
      <c r="F24" s="180">
        <v>80</v>
      </c>
      <c r="G24" s="180"/>
      <c r="H24" s="200">
        <v>12</v>
      </c>
      <c r="I24" s="200"/>
      <c r="J24" s="200">
        <v>1</v>
      </c>
      <c r="K24" s="200"/>
      <c r="L24" s="180">
        <f t="shared" si="3"/>
        <v>6.67</v>
      </c>
      <c r="M24" s="180"/>
    </row>
    <row r="25" spans="2:19" x14ac:dyDescent="0.35">
      <c r="B25" s="179" t="s">
        <v>134</v>
      </c>
      <c r="C25" s="179"/>
      <c r="D25" s="179"/>
      <c r="E25" s="179"/>
      <c r="F25" s="180">
        <v>25</v>
      </c>
      <c r="G25" s="180"/>
      <c r="H25" s="200">
        <v>12</v>
      </c>
      <c r="I25" s="200"/>
      <c r="J25" s="200">
        <v>1</v>
      </c>
      <c r="K25" s="200"/>
      <c r="L25" s="180">
        <f t="shared" si="3"/>
        <v>2.08</v>
      </c>
      <c r="M25" s="180"/>
    </row>
    <row r="26" spans="2:19" x14ac:dyDescent="0.35">
      <c r="B26" s="179" t="s">
        <v>135</v>
      </c>
      <c r="C26" s="179"/>
      <c r="D26" s="179"/>
      <c r="E26" s="179"/>
      <c r="F26" s="180">
        <v>15</v>
      </c>
      <c r="G26" s="180"/>
      <c r="H26" s="200">
        <v>12</v>
      </c>
      <c r="I26" s="200"/>
      <c r="J26" s="200">
        <v>1</v>
      </c>
      <c r="K26" s="200"/>
      <c r="L26" s="180">
        <f t="shared" si="3"/>
        <v>1.25</v>
      </c>
      <c r="M26" s="180"/>
    </row>
    <row r="27" spans="2:19" x14ac:dyDescent="0.35">
      <c r="B27" s="179" t="s">
        <v>136</v>
      </c>
      <c r="C27" s="179"/>
      <c r="D27" s="179"/>
      <c r="E27" s="179"/>
      <c r="F27" s="180">
        <v>18</v>
      </c>
      <c r="G27" s="180"/>
      <c r="H27" s="200">
        <v>12</v>
      </c>
      <c r="I27" s="200"/>
      <c r="J27" s="200">
        <v>1</v>
      </c>
      <c r="K27" s="200"/>
      <c r="L27" s="180">
        <f t="shared" si="3"/>
        <v>1.5</v>
      </c>
      <c r="M27" s="180"/>
    </row>
    <row r="28" spans="2:19" x14ac:dyDescent="0.35">
      <c r="B28" s="181" t="s">
        <v>130</v>
      </c>
      <c r="C28" s="181"/>
      <c r="D28" s="181"/>
      <c r="E28" s="181"/>
      <c r="F28" s="181"/>
      <c r="G28" s="181"/>
      <c r="H28" s="181"/>
      <c r="I28" s="181"/>
      <c r="J28" s="181"/>
      <c r="K28" s="181"/>
      <c r="L28" s="173">
        <f>SUM(L22:M27)</f>
        <v>42</v>
      </c>
      <c r="M28" s="173"/>
    </row>
  </sheetData>
  <mergeCells count="146">
    <mergeCell ref="B2:M2"/>
    <mergeCell ref="B3:C4"/>
    <mergeCell ref="D3:E4"/>
    <mergeCell ref="F3:H4"/>
    <mergeCell ref="I3:J4"/>
    <mergeCell ref="K3:K4"/>
    <mergeCell ref="L3:M4"/>
    <mergeCell ref="B7:M7"/>
    <mergeCell ref="B8:E8"/>
    <mergeCell ref="F8:G8"/>
    <mergeCell ref="H8:I8"/>
    <mergeCell ref="J8:K8"/>
    <mergeCell ref="L8:M8"/>
    <mergeCell ref="B5:C5"/>
    <mergeCell ref="D5:E5"/>
    <mergeCell ref="F5:H5"/>
    <mergeCell ref="I5:J5"/>
    <mergeCell ref="L5:M5"/>
    <mergeCell ref="B6:K6"/>
    <mergeCell ref="L6:M6"/>
    <mergeCell ref="B9:E9"/>
    <mergeCell ref="F9:G9"/>
    <mergeCell ref="H9:I9"/>
    <mergeCell ref="J9:K9"/>
    <mergeCell ref="L9:M9"/>
    <mergeCell ref="B10:E10"/>
    <mergeCell ref="F10:G10"/>
    <mergeCell ref="H10:I10"/>
    <mergeCell ref="J10:K10"/>
    <mergeCell ref="L10:M10"/>
    <mergeCell ref="B11:E11"/>
    <mergeCell ref="F11:G11"/>
    <mergeCell ref="H11:I11"/>
    <mergeCell ref="J11:K11"/>
    <mergeCell ref="L11:M11"/>
    <mergeCell ref="B12:E12"/>
    <mergeCell ref="F12:G12"/>
    <mergeCell ref="H12:I12"/>
    <mergeCell ref="J12:K12"/>
    <mergeCell ref="L12:M12"/>
    <mergeCell ref="B13:E13"/>
    <mergeCell ref="F13:G13"/>
    <mergeCell ref="H13:I13"/>
    <mergeCell ref="J13:K13"/>
    <mergeCell ref="L13:M13"/>
    <mergeCell ref="B14:E14"/>
    <mergeCell ref="F14:G14"/>
    <mergeCell ref="H14:I14"/>
    <mergeCell ref="J14:K14"/>
    <mergeCell ref="L14:M14"/>
    <mergeCell ref="B15:E15"/>
    <mergeCell ref="F15:G15"/>
    <mergeCell ref="H15:I15"/>
    <mergeCell ref="J15:K15"/>
    <mergeCell ref="L15:M15"/>
    <mergeCell ref="B16:E16"/>
    <mergeCell ref="F16:G16"/>
    <mergeCell ref="H16:I16"/>
    <mergeCell ref="J16:K16"/>
    <mergeCell ref="L16:M16"/>
    <mergeCell ref="B19:K19"/>
    <mergeCell ref="L19:M19"/>
    <mergeCell ref="B20:M20"/>
    <mergeCell ref="B21:E21"/>
    <mergeCell ref="F21:G21"/>
    <mergeCell ref="H21:I21"/>
    <mergeCell ref="J21:K21"/>
    <mergeCell ref="L21:M21"/>
    <mergeCell ref="B17:E17"/>
    <mergeCell ref="F17:G17"/>
    <mergeCell ref="H17:I17"/>
    <mergeCell ref="J17:K17"/>
    <mergeCell ref="L17:M17"/>
    <mergeCell ref="B18:E18"/>
    <mergeCell ref="F18:G18"/>
    <mergeCell ref="H18:I18"/>
    <mergeCell ref="J18:K18"/>
    <mergeCell ref="L18:M18"/>
    <mergeCell ref="B22:E22"/>
    <mergeCell ref="F22:G22"/>
    <mergeCell ref="H22:I22"/>
    <mergeCell ref="J22:K22"/>
    <mergeCell ref="L22:M22"/>
    <mergeCell ref="B23:E23"/>
    <mergeCell ref="F23:G23"/>
    <mergeCell ref="H23:I23"/>
    <mergeCell ref="J23:K23"/>
    <mergeCell ref="L23:M23"/>
    <mergeCell ref="B24:E24"/>
    <mergeCell ref="F24:G24"/>
    <mergeCell ref="H24:I24"/>
    <mergeCell ref="J24:K24"/>
    <mergeCell ref="L24:M24"/>
    <mergeCell ref="B25:E25"/>
    <mergeCell ref="F25:G25"/>
    <mergeCell ref="H25:I25"/>
    <mergeCell ref="J25:K25"/>
    <mergeCell ref="L25:M25"/>
    <mergeCell ref="B28:K28"/>
    <mergeCell ref="L28:M28"/>
    <mergeCell ref="B26:E26"/>
    <mergeCell ref="F26:G26"/>
    <mergeCell ref="H26:I26"/>
    <mergeCell ref="J26:K26"/>
    <mergeCell ref="L26:M26"/>
    <mergeCell ref="B27:E27"/>
    <mergeCell ref="F27:G27"/>
    <mergeCell ref="H27:I27"/>
    <mergeCell ref="J27:K27"/>
    <mergeCell ref="L27:M27"/>
    <mergeCell ref="P16:Q16"/>
    <mergeCell ref="P17:Q17"/>
    <mergeCell ref="P18:Q18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R17:S17"/>
    <mergeCell ref="R18:S18"/>
    <mergeCell ref="N19:Q19"/>
    <mergeCell ref="R19:S19"/>
    <mergeCell ref="N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N17:O17"/>
    <mergeCell ref="N18:O18"/>
    <mergeCell ref="P8:Q8"/>
    <mergeCell ref="P9:Q9"/>
    <mergeCell ref="P10:Q10"/>
    <mergeCell ref="P11:Q11"/>
    <mergeCell ref="P12:Q12"/>
    <mergeCell ref="P13:Q13"/>
    <mergeCell ref="P14:Q14"/>
    <mergeCell ref="P15:Q15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S111"/>
  <sheetViews>
    <sheetView topLeftCell="A76" zoomScale="80" zoomScaleNormal="80" workbookViewId="0">
      <selection activeCell="R76" sqref="R76:S76"/>
    </sheetView>
  </sheetViews>
  <sheetFormatPr defaultColWidth="9.08984375" defaultRowHeight="14.5" x14ac:dyDescent="0.35"/>
  <cols>
    <col min="1" max="10" width="9.08984375" style="2"/>
    <col min="11" max="11" width="10.08984375" style="2" bestFit="1" customWidth="1"/>
    <col min="12" max="13" width="9.08984375" style="2"/>
    <col min="14" max="14" width="10.08984375" style="25" bestFit="1" customWidth="1"/>
    <col min="15" max="16" width="9.08984375" style="25"/>
    <col min="17" max="17" width="10.08984375" style="57" bestFit="1" customWidth="1"/>
    <col min="18" max="19" width="9.08984375" style="57"/>
    <col min="20" max="16384" width="9.08984375" style="2"/>
  </cols>
  <sheetData>
    <row r="2" spans="2:19" x14ac:dyDescent="0.35">
      <c r="B2" s="181" t="s">
        <v>148</v>
      </c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7" t="s">
        <v>185</v>
      </c>
      <c r="O2" s="88"/>
      <c r="P2" s="88"/>
      <c r="Q2" s="113" t="s">
        <v>198</v>
      </c>
      <c r="R2" s="80"/>
      <c r="S2" s="80"/>
    </row>
    <row r="3" spans="2:19" x14ac:dyDescent="0.35">
      <c r="B3" s="181" t="s">
        <v>1</v>
      </c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8"/>
      <c r="O3" s="89"/>
      <c r="P3" s="89"/>
      <c r="Q3" s="114"/>
      <c r="R3" s="81"/>
      <c r="S3" s="81"/>
    </row>
    <row r="4" spans="2:19" x14ac:dyDescent="0.35">
      <c r="B4" s="3" t="s">
        <v>2</v>
      </c>
      <c r="C4" s="179" t="s">
        <v>3</v>
      </c>
      <c r="D4" s="179"/>
      <c r="E4" s="179"/>
      <c r="F4" s="179"/>
      <c r="G4" s="179"/>
      <c r="H4" s="179"/>
      <c r="I4" s="179"/>
      <c r="J4" s="179"/>
      <c r="K4" s="189">
        <v>45597</v>
      </c>
      <c r="L4" s="181"/>
      <c r="M4" s="181"/>
      <c r="N4" s="138"/>
      <c r="O4" s="134"/>
      <c r="P4" s="134"/>
      <c r="Q4" s="115"/>
      <c r="R4" s="108"/>
      <c r="S4" s="108"/>
    </row>
    <row r="5" spans="2:19" x14ac:dyDescent="0.35">
      <c r="B5" s="4" t="s">
        <v>4</v>
      </c>
      <c r="C5" s="190" t="s">
        <v>5</v>
      </c>
      <c r="D5" s="191"/>
      <c r="E5" s="191"/>
      <c r="F5" s="191"/>
      <c r="G5" s="191"/>
      <c r="H5" s="191"/>
      <c r="I5" s="191"/>
      <c r="J5" s="191"/>
      <c r="K5" s="192" t="s">
        <v>178</v>
      </c>
      <c r="L5" s="192"/>
      <c r="M5" s="192"/>
      <c r="N5" s="139" t="s">
        <v>178</v>
      </c>
      <c r="O5" s="139"/>
      <c r="P5" s="139"/>
      <c r="Q5" s="116" t="s">
        <v>178</v>
      </c>
      <c r="R5" s="116"/>
      <c r="S5" s="116"/>
    </row>
    <row r="6" spans="2:19" x14ac:dyDescent="0.35">
      <c r="B6" s="3" t="s">
        <v>6</v>
      </c>
      <c r="C6" s="179" t="s">
        <v>7</v>
      </c>
      <c r="D6" s="179"/>
      <c r="E6" s="179"/>
      <c r="F6" s="179"/>
      <c r="G6" s="179"/>
      <c r="H6" s="179"/>
      <c r="I6" s="179"/>
      <c r="J6" s="179"/>
      <c r="K6" s="189">
        <v>45292</v>
      </c>
      <c r="L6" s="181"/>
      <c r="M6" s="181"/>
      <c r="N6" s="138"/>
      <c r="O6" s="134"/>
      <c r="P6" s="134"/>
      <c r="Q6" s="115"/>
      <c r="R6" s="108"/>
      <c r="S6" s="108"/>
    </row>
    <row r="7" spans="2:19" x14ac:dyDescent="0.35">
      <c r="B7" s="3" t="s">
        <v>8</v>
      </c>
      <c r="C7" s="179" t="s">
        <v>9</v>
      </c>
      <c r="D7" s="179"/>
      <c r="E7" s="179"/>
      <c r="F7" s="179"/>
      <c r="G7" s="179"/>
      <c r="H7" s="179"/>
      <c r="I7" s="179"/>
      <c r="J7" s="179"/>
      <c r="K7" s="181" t="s">
        <v>164</v>
      </c>
      <c r="L7" s="181"/>
      <c r="M7" s="181"/>
      <c r="N7" s="134" t="s">
        <v>186</v>
      </c>
      <c r="O7" s="134"/>
      <c r="P7" s="134"/>
      <c r="Q7" s="108" t="s">
        <v>186</v>
      </c>
      <c r="R7" s="108"/>
      <c r="S7" s="108"/>
    </row>
    <row r="8" spans="2:19" ht="15" customHeight="1" x14ac:dyDescent="0.35">
      <c r="B8" s="3" t="s">
        <v>10</v>
      </c>
      <c r="C8" s="179" t="s">
        <v>11</v>
      </c>
      <c r="D8" s="179"/>
      <c r="E8" s="179"/>
      <c r="F8" s="179"/>
      <c r="G8" s="179"/>
      <c r="H8" s="179"/>
      <c r="I8" s="179"/>
      <c r="J8" s="179"/>
      <c r="K8" s="181">
        <v>12</v>
      </c>
      <c r="L8" s="181"/>
      <c r="M8" s="181"/>
      <c r="N8" s="134">
        <v>12</v>
      </c>
      <c r="O8" s="134"/>
      <c r="P8" s="134"/>
      <c r="Q8" s="108">
        <v>12</v>
      </c>
      <c r="R8" s="108"/>
      <c r="S8" s="108"/>
    </row>
    <row r="9" spans="2:19" x14ac:dyDescent="0.35">
      <c r="B9" s="181" t="s">
        <v>12</v>
      </c>
      <c r="C9" s="181"/>
      <c r="D9" s="181"/>
      <c r="E9" s="181"/>
      <c r="F9" s="181"/>
      <c r="G9" s="181"/>
      <c r="H9" s="181"/>
      <c r="I9" s="181"/>
      <c r="J9" s="181"/>
      <c r="K9" s="181"/>
      <c r="L9" s="181"/>
      <c r="M9" s="181"/>
    </row>
    <row r="10" spans="2:19" x14ac:dyDescent="0.35">
      <c r="B10" s="181" t="s">
        <v>13</v>
      </c>
      <c r="C10" s="181"/>
      <c r="D10" s="181"/>
      <c r="E10" s="181"/>
      <c r="F10" s="181"/>
      <c r="G10" s="181"/>
      <c r="H10" s="181"/>
      <c r="I10" s="181"/>
      <c r="J10" s="181"/>
      <c r="K10" s="181"/>
      <c r="L10" s="181"/>
      <c r="M10" s="181"/>
    </row>
    <row r="11" spans="2:19" ht="15" customHeight="1" x14ac:dyDescent="0.35">
      <c r="B11" s="6">
        <v>1</v>
      </c>
      <c r="C11" s="193" t="s">
        <v>14</v>
      </c>
      <c r="D11" s="193"/>
      <c r="E11" s="193"/>
      <c r="F11" s="193"/>
      <c r="G11" s="193"/>
      <c r="H11" s="193"/>
      <c r="I11" s="193"/>
      <c r="J11" s="193"/>
      <c r="K11" s="194" t="s">
        <v>15</v>
      </c>
      <c r="L11" s="194"/>
      <c r="M11" s="194"/>
      <c r="N11" s="140" t="s">
        <v>15</v>
      </c>
      <c r="O11" s="140"/>
      <c r="P11" s="140"/>
      <c r="Q11" s="111" t="s">
        <v>15</v>
      </c>
      <c r="R11" s="111"/>
      <c r="S11" s="111"/>
    </row>
    <row r="12" spans="2:19" x14ac:dyDescent="0.35">
      <c r="B12" s="6">
        <v>2</v>
      </c>
      <c r="C12" s="193" t="s">
        <v>16</v>
      </c>
      <c r="D12" s="193"/>
      <c r="E12" s="193"/>
      <c r="F12" s="193"/>
      <c r="G12" s="193"/>
      <c r="H12" s="193"/>
      <c r="I12" s="193"/>
      <c r="J12" s="193"/>
      <c r="K12" s="192" t="s">
        <v>17</v>
      </c>
      <c r="L12" s="192"/>
      <c r="M12" s="192"/>
      <c r="N12" s="139" t="s">
        <v>17</v>
      </c>
      <c r="O12" s="139"/>
      <c r="P12" s="139"/>
      <c r="Q12" s="116" t="s">
        <v>17</v>
      </c>
      <c r="R12" s="116"/>
      <c r="S12" s="116"/>
    </row>
    <row r="13" spans="2:19" x14ac:dyDescent="0.35">
      <c r="B13" s="6">
        <v>3</v>
      </c>
      <c r="C13" s="193" t="s">
        <v>18</v>
      </c>
      <c r="D13" s="193"/>
      <c r="E13" s="193"/>
      <c r="F13" s="193"/>
      <c r="G13" s="193"/>
      <c r="H13" s="193"/>
      <c r="I13" s="193"/>
      <c r="J13" s="193"/>
      <c r="K13" s="195">
        <v>1595.74</v>
      </c>
      <c r="L13" s="195"/>
      <c r="M13" s="195"/>
      <c r="N13" s="141">
        <v>1699.46</v>
      </c>
      <c r="O13" s="141"/>
      <c r="P13" s="141"/>
      <c r="Q13" s="117">
        <v>1699.46</v>
      </c>
      <c r="R13" s="117"/>
      <c r="S13" s="117"/>
    </row>
    <row r="14" spans="2:19" ht="30" customHeight="1" x14ac:dyDescent="0.35">
      <c r="B14" s="6">
        <v>4</v>
      </c>
      <c r="C14" s="196" t="s">
        <v>19</v>
      </c>
      <c r="D14" s="193"/>
      <c r="E14" s="193"/>
      <c r="F14" s="193"/>
      <c r="G14" s="193"/>
      <c r="H14" s="193"/>
      <c r="I14" s="193"/>
      <c r="J14" s="193"/>
      <c r="K14" s="194" t="s">
        <v>151</v>
      </c>
      <c r="L14" s="194"/>
      <c r="M14" s="194"/>
      <c r="N14" s="140" t="s">
        <v>151</v>
      </c>
      <c r="O14" s="140"/>
      <c r="P14" s="140"/>
      <c r="Q14" s="111" t="s">
        <v>151</v>
      </c>
      <c r="R14" s="111"/>
      <c r="S14" s="111"/>
    </row>
    <row r="15" spans="2:19" x14ac:dyDescent="0.35">
      <c r="B15" s="6">
        <v>5</v>
      </c>
      <c r="C15" s="193" t="s">
        <v>20</v>
      </c>
      <c r="D15" s="193"/>
      <c r="E15" s="193"/>
      <c r="F15" s="193"/>
      <c r="G15" s="193"/>
      <c r="H15" s="193"/>
      <c r="I15" s="193"/>
      <c r="J15" s="193"/>
      <c r="K15" s="197">
        <f>K6</f>
        <v>45292</v>
      </c>
      <c r="L15" s="197"/>
      <c r="M15" s="197"/>
      <c r="N15" s="137">
        <v>45658</v>
      </c>
      <c r="O15" s="137"/>
      <c r="P15" s="137"/>
      <c r="Q15" s="112">
        <v>45996</v>
      </c>
      <c r="R15" s="112"/>
      <c r="S15" s="112"/>
    </row>
    <row r="16" spans="2:19" x14ac:dyDescent="0.35">
      <c r="B16" s="181" t="s">
        <v>21</v>
      </c>
      <c r="C16" s="181"/>
      <c r="D16" s="181"/>
      <c r="E16" s="181"/>
      <c r="F16" s="181"/>
      <c r="G16" s="181"/>
      <c r="H16" s="181"/>
      <c r="I16" s="181"/>
      <c r="J16" s="181"/>
      <c r="K16" s="181"/>
      <c r="L16" s="181"/>
      <c r="M16" s="181"/>
    </row>
    <row r="17" spans="2:19" x14ac:dyDescent="0.35">
      <c r="B17" s="5">
        <v>1</v>
      </c>
      <c r="C17" s="181" t="s">
        <v>22</v>
      </c>
      <c r="D17" s="181"/>
      <c r="E17" s="181"/>
      <c r="F17" s="181"/>
      <c r="G17" s="181"/>
      <c r="H17" s="181"/>
      <c r="I17" s="181"/>
      <c r="J17" s="181"/>
      <c r="K17" s="1" t="s">
        <v>23</v>
      </c>
      <c r="L17" s="181" t="s">
        <v>24</v>
      </c>
      <c r="M17" s="181"/>
      <c r="N17" s="26" t="s">
        <v>23</v>
      </c>
      <c r="O17" s="134" t="s">
        <v>24</v>
      </c>
      <c r="P17" s="134"/>
      <c r="Q17" s="56" t="s">
        <v>23</v>
      </c>
      <c r="R17" s="108" t="s">
        <v>24</v>
      </c>
      <c r="S17" s="108"/>
    </row>
    <row r="18" spans="2:19" x14ac:dyDescent="0.35">
      <c r="B18" s="6" t="s">
        <v>2</v>
      </c>
      <c r="C18" s="156" t="s">
        <v>25</v>
      </c>
      <c r="D18" s="157"/>
      <c r="E18" s="157"/>
      <c r="F18" s="157"/>
      <c r="G18" s="157"/>
      <c r="H18" s="157"/>
      <c r="I18" s="157"/>
      <c r="J18" s="158"/>
      <c r="K18" s="7">
        <v>1</v>
      </c>
      <c r="L18" s="153">
        <f>K13</f>
        <v>1595.74</v>
      </c>
      <c r="M18" s="154"/>
      <c r="N18" s="27">
        <v>1</v>
      </c>
      <c r="O18" s="118">
        <f>N13</f>
        <v>1699.46</v>
      </c>
      <c r="P18" s="119"/>
      <c r="Q18" s="58">
        <v>1</v>
      </c>
      <c r="R18" s="92">
        <f>Q13</f>
        <v>1699.46</v>
      </c>
      <c r="S18" s="93"/>
    </row>
    <row r="19" spans="2:19" x14ac:dyDescent="0.35">
      <c r="B19" s="6" t="s">
        <v>4</v>
      </c>
      <c r="C19" s="156" t="s">
        <v>26</v>
      </c>
      <c r="D19" s="157"/>
      <c r="E19" s="157"/>
      <c r="F19" s="157"/>
      <c r="G19" s="157"/>
      <c r="H19" s="157"/>
      <c r="I19" s="157"/>
      <c r="J19" s="158"/>
      <c r="K19" s="7">
        <v>0.3</v>
      </c>
      <c r="L19" s="153">
        <f>L18*K19</f>
        <v>478.72</v>
      </c>
      <c r="M19" s="154"/>
      <c r="N19" s="27">
        <v>0.3</v>
      </c>
      <c r="O19" s="118">
        <f>O18*N19</f>
        <v>509.84</v>
      </c>
      <c r="P19" s="119"/>
      <c r="Q19" s="58">
        <v>0.3</v>
      </c>
      <c r="R19" s="92">
        <f>R18*Q19</f>
        <v>509.84</v>
      </c>
      <c r="S19" s="93"/>
    </row>
    <row r="20" spans="2:19" x14ac:dyDescent="0.35">
      <c r="B20" s="3" t="s">
        <v>6</v>
      </c>
      <c r="C20" s="156" t="s">
        <v>27</v>
      </c>
      <c r="D20" s="157"/>
      <c r="E20" s="157"/>
      <c r="F20" s="157"/>
      <c r="G20" s="157"/>
      <c r="H20" s="157"/>
      <c r="I20" s="157"/>
      <c r="J20" s="158"/>
      <c r="K20" s="7">
        <v>0.2</v>
      </c>
      <c r="L20" s="182">
        <v>0</v>
      </c>
      <c r="M20" s="183"/>
      <c r="N20" s="27">
        <v>0.2</v>
      </c>
      <c r="O20" s="135">
        <v>0</v>
      </c>
      <c r="P20" s="136"/>
      <c r="Q20" s="58">
        <v>0.2</v>
      </c>
      <c r="R20" s="109">
        <v>0</v>
      </c>
      <c r="S20" s="110"/>
    </row>
    <row r="21" spans="2:19" x14ac:dyDescent="0.35">
      <c r="B21" s="3" t="s">
        <v>10</v>
      </c>
      <c r="C21" s="156" t="s">
        <v>28</v>
      </c>
      <c r="D21" s="157"/>
      <c r="E21" s="157"/>
      <c r="F21" s="157"/>
      <c r="G21" s="157"/>
      <c r="H21" s="157"/>
      <c r="I21" s="157"/>
      <c r="J21" s="158"/>
      <c r="K21" s="7"/>
      <c r="L21" s="182">
        <v>0</v>
      </c>
      <c r="M21" s="183"/>
      <c r="N21" s="27"/>
      <c r="O21" s="135">
        <v>0</v>
      </c>
      <c r="P21" s="136"/>
      <c r="Q21" s="58"/>
      <c r="R21" s="109">
        <v>0</v>
      </c>
      <c r="S21" s="110"/>
    </row>
    <row r="22" spans="2:19" x14ac:dyDescent="0.35">
      <c r="B22" s="3" t="s">
        <v>42</v>
      </c>
      <c r="C22" s="156" t="s">
        <v>147</v>
      </c>
      <c r="D22" s="157"/>
      <c r="E22" s="157"/>
      <c r="F22" s="157"/>
      <c r="G22" s="157"/>
      <c r="H22" s="157"/>
      <c r="I22" s="157"/>
      <c r="J22" s="158"/>
      <c r="K22" s="7"/>
      <c r="L22" s="182">
        <v>0</v>
      </c>
      <c r="M22" s="183"/>
      <c r="N22" s="27"/>
      <c r="O22" s="135">
        <v>0</v>
      </c>
      <c r="P22" s="136"/>
      <c r="Q22" s="58"/>
      <c r="R22" s="109">
        <v>0</v>
      </c>
      <c r="S22" s="110"/>
    </row>
    <row r="23" spans="2:19" x14ac:dyDescent="0.35">
      <c r="B23" s="142" t="s">
        <v>29</v>
      </c>
      <c r="C23" s="143"/>
      <c r="D23" s="143"/>
      <c r="E23" s="143"/>
      <c r="F23" s="143"/>
      <c r="G23" s="143"/>
      <c r="H23" s="143"/>
      <c r="I23" s="143"/>
      <c r="J23" s="143"/>
      <c r="K23" s="144"/>
      <c r="L23" s="145">
        <f>SUM(L18:M22)</f>
        <v>2074.46</v>
      </c>
      <c r="M23" s="146"/>
      <c r="O23" s="120">
        <f>SUM(O18:P22)</f>
        <v>2209.3000000000002</v>
      </c>
      <c r="P23" s="121"/>
      <c r="R23" s="90">
        <f>SUM(R18:S22)</f>
        <v>2209.3000000000002</v>
      </c>
      <c r="S23" s="91"/>
    </row>
    <row r="24" spans="2:19" x14ac:dyDescent="0.35">
      <c r="B24" s="159" t="s">
        <v>30</v>
      </c>
      <c r="C24" s="160"/>
      <c r="D24" s="160"/>
      <c r="E24" s="160"/>
      <c r="F24" s="160"/>
      <c r="G24" s="160"/>
      <c r="H24" s="160"/>
      <c r="I24" s="160"/>
      <c r="J24" s="160"/>
      <c r="K24" s="160"/>
      <c r="L24" s="160"/>
      <c r="M24" s="161"/>
      <c r="O24" s="28"/>
      <c r="R24" s="59"/>
    </row>
    <row r="25" spans="2:19" x14ac:dyDescent="0.35">
      <c r="B25" s="184" t="s">
        <v>180</v>
      </c>
      <c r="C25" s="185"/>
      <c r="D25" s="185"/>
      <c r="E25" s="185"/>
      <c r="F25" s="185"/>
      <c r="G25" s="185"/>
      <c r="H25" s="185"/>
      <c r="I25" s="185"/>
      <c r="J25" s="185"/>
      <c r="K25" s="185"/>
      <c r="L25" s="185"/>
      <c r="M25" s="186"/>
      <c r="O25" s="28"/>
      <c r="R25" s="59"/>
    </row>
    <row r="26" spans="2:19" x14ac:dyDescent="0.35">
      <c r="B26" s="5" t="s">
        <v>32</v>
      </c>
      <c r="C26" s="159" t="s">
        <v>181</v>
      </c>
      <c r="D26" s="160"/>
      <c r="E26" s="160"/>
      <c r="F26" s="160"/>
      <c r="G26" s="160"/>
      <c r="H26" s="160"/>
      <c r="I26" s="160"/>
      <c r="J26" s="161"/>
      <c r="K26" s="9" t="s">
        <v>23</v>
      </c>
      <c r="L26" s="145" t="s">
        <v>24</v>
      </c>
      <c r="M26" s="146"/>
      <c r="N26" s="29" t="s">
        <v>23</v>
      </c>
      <c r="O26" s="120" t="s">
        <v>24</v>
      </c>
      <c r="P26" s="121"/>
      <c r="Q26" s="60" t="s">
        <v>23</v>
      </c>
      <c r="R26" s="90" t="s">
        <v>24</v>
      </c>
      <c r="S26" s="91"/>
    </row>
    <row r="27" spans="2:19" x14ac:dyDescent="0.35">
      <c r="B27" s="6" t="s">
        <v>2</v>
      </c>
      <c r="C27" s="156" t="s">
        <v>34</v>
      </c>
      <c r="D27" s="157"/>
      <c r="E27" s="157"/>
      <c r="F27" s="157"/>
      <c r="G27" s="157"/>
      <c r="H27" s="157"/>
      <c r="I27" s="157"/>
      <c r="J27" s="158"/>
      <c r="K27" s="10">
        <f>(1/12)</f>
        <v>8.3299999999999999E-2</v>
      </c>
      <c r="L27" s="153">
        <f>K27*L23</f>
        <v>172.8</v>
      </c>
      <c r="M27" s="154"/>
      <c r="N27" s="30">
        <f>(1/12)</f>
        <v>8.3299999999999999E-2</v>
      </c>
      <c r="O27" s="118">
        <f>N27*O23</f>
        <v>184.03</v>
      </c>
      <c r="P27" s="119"/>
      <c r="Q27" s="61">
        <f>(1/12)</f>
        <v>8.3299999999999999E-2</v>
      </c>
      <c r="R27" s="92">
        <f>Q27*R23</f>
        <v>184.03</v>
      </c>
      <c r="S27" s="93"/>
    </row>
    <row r="28" spans="2:19" x14ac:dyDescent="0.35">
      <c r="B28" s="3" t="s">
        <v>4</v>
      </c>
      <c r="C28" s="156" t="s">
        <v>35</v>
      </c>
      <c r="D28" s="157"/>
      <c r="E28" s="157"/>
      <c r="F28" s="157"/>
      <c r="G28" s="157"/>
      <c r="H28" s="157"/>
      <c r="I28" s="157"/>
      <c r="J28" s="158"/>
      <c r="K28" s="10">
        <v>0.121</v>
      </c>
      <c r="L28" s="182">
        <f>K28*L23</f>
        <v>251.01</v>
      </c>
      <c r="M28" s="183"/>
      <c r="N28" s="30">
        <v>0.121</v>
      </c>
      <c r="O28" s="135">
        <f>N28*O23</f>
        <v>267.33</v>
      </c>
      <c r="P28" s="136"/>
      <c r="Q28" s="61">
        <v>0.121</v>
      </c>
      <c r="R28" s="109">
        <f>Q28*R23</f>
        <v>267.33</v>
      </c>
      <c r="S28" s="110"/>
    </row>
    <row r="29" spans="2:19" x14ac:dyDescent="0.35">
      <c r="B29" s="142" t="s">
        <v>36</v>
      </c>
      <c r="C29" s="143"/>
      <c r="D29" s="143"/>
      <c r="E29" s="143"/>
      <c r="F29" s="143"/>
      <c r="G29" s="143"/>
      <c r="H29" s="143"/>
      <c r="I29" s="143"/>
      <c r="J29" s="144"/>
      <c r="K29" s="11">
        <f>SUM(K27:K28)</f>
        <v>0.20430000000000001</v>
      </c>
      <c r="L29" s="145">
        <f>SUM(L27:M28)</f>
        <v>423.81</v>
      </c>
      <c r="M29" s="146"/>
      <c r="N29" s="31">
        <f>SUM(N27:N28)</f>
        <v>0.20430000000000001</v>
      </c>
      <c r="O29" s="120">
        <f>SUM(O27:P28)</f>
        <v>451.36</v>
      </c>
      <c r="P29" s="121"/>
      <c r="Q29" s="62">
        <f>SUM(Q27:Q28)</f>
        <v>0.20430000000000001</v>
      </c>
      <c r="R29" s="90">
        <f>SUM(R27:S28)</f>
        <v>451.36</v>
      </c>
      <c r="S29" s="91"/>
    </row>
    <row r="30" spans="2:19" x14ac:dyDescent="0.35">
      <c r="B30" s="159" t="s">
        <v>37</v>
      </c>
      <c r="C30" s="160"/>
      <c r="D30" s="160"/>
      <c r="E30" s="160"/>
      <c r="F30" s="160"/>
      <c r="G30" s="160"/>
      <c r="H30" s="160"/>
      <c r="I30" s="160"/>
      <c r="J30" s="160"/>
      <c r="K30" s="160"/>
      <c r="L30" s="160"/>
      <c r="M30" s="161"/>
    </row>
    <row r="31" spans="2:19" x14ac:dyDescent="0.35">
      <c r="B31" s="1" t="s">
        <v>38</v>
      </c>
      <c r="C31" s="159" t="s">
        <v>39</v>
      </c>
      <c r="D31" s="160"/>
      <c r="E31" s="160"/>
      <c r="F31" s="160"/>
      <c r="G31" s="160"/>
      <c r="H31" s="160"/>
      <c r="I31" s="160"/>
      <c r="J31" s="161"/>
      <c r="K31" s="1" t="s">
        <v>23</v>
      </c>
      <c r="L31" s="142" t="s">
        <v>24</v>
      </c>
      <c r="M31" s="144"/>
      <c r="N31" s="26" t="s">
        <v>23</v>
      </c>
      <c r="O31" s="128" t="s">
        <v>24</v>
      </c>
      <c r="P31" s="129"/>
      <c r="Q31" s="56" t="s">
        <v>23</v>
      </c>
      <c r="R31" s="100" t="s">
        <v>24</v>
      </c>
      <c r="S31" s="101"/>
    </row>
    <row r="32" spans="2:19" x14ac:dyDescent="0.35">
      <c r="B32" s="3" t="s">
        <v>2</v>
      </c>
      <c r="C32" s="156" t="s">
        <v>40</v>
      </c>
      <c r="D32" s="157"/>
      <c r="E32" s="157"/>
      <c r="F32" s="157"/>
      <c r="G32" s="157"/>
      <c r="H32" s="157"/>
      <c r="I32" s="157"/>
      <c r="J32" s="158"/>
      <c r="K32" s="10">
        <v>0.2</v>
      </c>
      <c r="L32" s="153">
        <f>K32*($L$23+$L$29)</f>
        <v>499.65</v>
      </c>
      <c r="M32" s="154"/>
      <c r="N32" s="30">
        <v>0.2</v>
      </c>
      <c r="O32" s="118">
        <f>N32*($O$23+$O$29)</f>
        <v>532.13</v>
      </c>
      <c r="P32" s="119"/>
      <c r="Q32" s="61">
        <v>0.2</v>
      </c>
      <c r="R32" s="92">
        <f>Q32*($R$23+$R$29)</f>
        <v>532.13</v>
      </c>
      <c r="S32" s="93"/>
    </row>
    <row r="33" spans="2:19" x14ac:dyDescent="0.35">
      <c r="B33" s="3" t="s">
        <v>4</v>
      </c>
      <c r="C33" s="156" t="s">
        <v>141</v>
      </c>
      <c r="D33" s="157"/>
      <c r="E33" s="157"/>
      <c r="F33" s="157"/>
      <c r="G33" s="157"/>
      <c r="H33" s="157"/>
      <c r="I33" s="157"/>
      <c r="J33" s="158"/>
      <c r="K33" s="10">
        <v>2.5000000000000001E-2</v>
      </c>
      <c r="L33" s="153">
        <f t="shared" ref="L33:L39" si="0">K33*($L$23+$L$29)</f>
        <v>62.46</v>
      </c>
      <c r="M33" s="154"/>
      <c r="N33" s="30">
        <v>2.5000000000000001E-2</v>
      </c>
      <c r="O33" s="118">
        <f t="shared" ref="O33:O39" si="1">N33*($O$23+$O$29)</f>
        <v>66.52</v>
      </c>
      <c r="P33" s="119"/>
      <c r="Q33" s="61">
        <v>2.5000000000000001E-2</v>
      </c>
      <c r="R33" s="92">
        <f t="shared" ref="R33:R39" si="2">Q33*($R$23+$R$29)</f>
        <v>66.52</v>
      </c>
      <c r="S33" s="93"/>
    </row>
    <row r="34" spans="2:19" x14ac:dyDescent="0.35">
      <c r="B34" s="3" t="s">
        <v>6</v>
      </c>
      <c r="C34" s="156" t="s">
        <v>41</v>
      </c>
      <c r="D34" s="157"/>
      <c r="E34" s="157"/>
      <c r="F34" s="157"/>
      <c r="G34" s="157"/>
      <c r="H34" s="157"/>
      <c r="I34" s="157"/>
      <c r="J34" s="158"/>
      <c r="K34" s="10">
        <v>1.4999999999999999E-2</v>
      </c>
      <c r="L34" s="153">
        <f t="shared" si="0"/>
        <v>37.47</v>
      </c>
      <c r="M34" s="154"/>
      <c r="N34" s="30">
        <v>1.4999999999999999E-2</v>
      </c>
      <c r="O34" s="118">
        <f t="shared" si="1"/>
        <v>39.909999999999997</v>
      </c>
      <c r="P34" s="119"/>
      <c r="Q34" s="61">
        <v>1.4999999999999999E-2</v>
      </c>
      <c r="R34" s="92">
        <f t="shared" si="2"/>
        <v>39.909999999999997</v>
      </c>
      <c r="S34" s="93"/>
    </row>
    <row r="35" spans="2:19" x14ac:dyDescent="0.35">
      <c r="B35" s="3" t="s">
        <v>8</v>
      </c>
      <c r="C35" s="156" t="s">
        <v>142</v>
      </c>
      <c r="D35" s="157"/>
      <c r="E35" s="157"/>
      <c r="F35" s="157"/>
      <c r="G35" s="157"/>
      <c r="H35" s="157"/>
      <c r="I35" s="157"/>
      <c r="J35" s="158"/>
      <c r="K35" s="10">
        <v>1.4999999999999999E-2</v>
      </c>
      <c r="L35" s="153">
        <f t="shared" si="0"/>
        <v>37.47</v>
      </c>
      <c r="M35" s="154"/>
      <c r="N35" s="30">
        <v>1.4999999999999999E-2</v>
      </c>
      <c r="O35" s="118">
        <f t="shared" si="1"/>
        <v>39.909999999999997</v>
      </c>
      <c r="P35" s="119"/>
      <c r="Q35" s="61">
        <v>1.4999999999999999E-2</v>
      </c>
      <c r="R35" s="92">
        <f t="shared" si="2"/>
        <v>39.909999999999997</v>
      </c>
      <c r="S35" s="93"/>
    </row>
    <row r="36" spans="2:19" x14ac:dyDescent="0.35">
      <c r="B36" s="3" t="s">
        <v>10</v>
      </c>
      <c r="C36" s="156" t="s">
        <v>143</v>
      </c>
      <c r="D36" s="157"/>
      <c r="E36" s="157"/>
      <c r="F36" s="157"/>
      <c r="G36" s="157"/>
      <c r="H36" s="157"/>
      <c r="I36" s="157"/>
      <c r="J36" s="158"/>
      <c r="K36" s="10">
        <v>0.01</v>
      </c>
      <c r="L36" s="153">
        <f t="shared" si="0"/>
        <v>24.98</v>
      </c>
      <c r="M36" s="154"/>
      <c r="N36" s="30">
        <v>0.01</v>
      </c>
      <c r="O36" s="118">
        <f t="shared" si="1"/>
        <v>26.61</v>
      </c>
      <c r="P36" s="119"/>
      <c r="Q36" s="61">
        <v>0.01</v>
      </c>
      <c r="R36" s="92">
        <f t="shared" si="2"/>
        <v>26.61</v>
      </c>
      <c r="S36" s="93"/>
    </row>
    <row r="37" spans="2:19" x14ac:dyDescent="0.35">
      <c r="B37" s="3" t="s">
        <v>42</v>
      </c>
      <c r="C37" s="156" t="s">
        <v>144</v>
      </c>
      <c r="D37" s="157"/>
      <c r="E37" s="157"/>
      <c r="F37" s="157"/>
      <c r="G37" s="157"/>
      <c r="H37" s="157"/>
      <c r="I37" s="157"/>
      <c r="J37" s="158"/>
      <c r="K37" s="10">
        <v>6.0000000000000001E-3</v>
      </c>
      <c r="L37" s="153">
        <f t="shared" si="0"/>
        <v>14.99</v>
      </c>
      <c r="M37" s="154"/>
      <c r="N37" s="30">
        <v>6.0000000000000001E-3</v>
      </c>
      <c r="O37" s="118">
        <f t="shared" si="1"/>
        <v>15.96</v>
      </c>
      <c r="P37" s="119"/>
      <c r="Q37" s="61">
        <v>6.0000000000000001E-3</v>
      </c>
      <c r="R37" s="92">
        <f t="shared" si="2"/>
        <v>15.96</v>
      </c>
      <c r="S37" s="93"/>
    </row>
    <row r="38" spans="2:19" x14ac:dyDescent="0.35">
      <c r="B38" s="3" t="s">
        <v>43</v>
      </c>
      <c r="C38" s="156" t="s">
        <v>145</v>
      </c>
      <c r="D38" s="157"/>
      <c r="E38" s="157"/>
      <c r="F38" s="157"/>
      <c r="G38" s="157"/>
      <c r="H38" s="157"/>
      <c r="I38" s="157"/>
      <c r="J38" s="158"/>
      <c r="K38" s="10">
        <v>2E-3</v>
      </c>
      <c r="L38" s="153">
        <f t="shared" si="0"/>
        <v>5</v>
      </c>
      <c r="M38" s="154"/>
      <c r="N38" s="30">
        <v>2E-3</v>
      </c>
      <c r="O38" s="118">
        <f t="shared" si="1"/>
        <v>5.32</v>
      </c>
      <c r="P38" s="119"/>
      <c r="Q38" s="61">
        <v>2E-3</v>
      </c>
      <c r="R38" s="92">
        <f t="shared" si="2"/>
        <v>5.32</v>
      </c>
      <c r="S38" s="93"/>
    </row>
    <row r="39" spans="2:19" x14ac:dyDescent="0.35">
      <c r="B39" s="3" t="s">
        <v>44</v>
      </c>
      <c r="C39" s="156" t="s">
        <v>45</v>
      </c>
      <c r="D39" s="157"/>
      <c r="E39" s="157"/>
      <c r="F39" s="157"/>
      <c r="G39" s="157"/>
      <c r="H39" s="157"/>
      <c r="I39" s="157"/>
      <c r="J39" s="158"/>
      <c r="K39" s="10">
        <v>0.08</v>
      </c>
      <c r="L39" s="153">
        <f t="shared" si="0"/>
        <v>199.86</v>
      </c>
      <c r="M39" s="154"/>
      <c r="N39" s="30">
        <v>0.08</v>
      </c>
      <c r="O39" s="118">
        <f t="shared" si="1"/>
        <v>212.85</v>
      </c>
      <c r="P39" s="119"/>
      <c r="Q39" s="61">
        <v>0.08</v>
      </c>
      <c r="R39" s="92">
        <f t="shared" si="2"/>
        <v>212.85</v>
      </c>
      <c r="S39" s="93"/>
    </row>
    <row r="40" spans="2:19" x14ac:dyDescent="0.35">
      <c r="B40" s="142" t="s">
        <v>46</v>
      </c>
      <c r="C40" s="143"/>
      <c r="D40" s="143"/>
      <c r="E40" s="143"/>
      <c r="F40" s="143"/>
      <c r="G40" s="143"/>
      <c r="H40" s="143"/>
      <c r="I40" s="143"/>
      <c r="J40" s="144"/>
      <c r="K40" s="11">
        <f>SUM(K32:K39)</f>
        <v>0.35299999999999998</v>
      </c>
      <c r="L40" s="145">
        <f>SUM(L32:M39)</f>
        <v>881.88</v>
      </c>
      <c r="M40" s="146"/>
      <c r="N40" s="31">
        <f>SUM(N32:N39)</f>
        <v>0.35299999999999998</v>
      </c>
      <c r="O40" s="120">
        <f>SUM(O32:P39)</f>
        <v>939.21</v>
      </c>
      <c r="P40" s="121"/>
      <c r="Q40" s="62">
        <f>SUM(Q32:Q39)</f>
        <v>0.35299999999999998</v>
      </c>
      <c r="R40" s="90">
        <f>SUM(R32:S39)</f>
        <v>939.21</v>
      </c>
      <c r="S40" s="91"/>
    </row>
    <row r="41" spans="2:19" x14ac:dyDescent="0.35">
      <c r="B41" s="159" t="s">
        <v>47</v>
      </c>
      <c r="C41" s="160"/>
      <c r="D41" s="160"/>
      <c r="E41" s="160"/>
      <c r="F41" s="160"/>
      <c r="G41" s="160"/>
      <c r="H41" s="160"/>
      <c r="I41" s="160"/>
      <c r="J41" s="160"/>
      <c r="K41" s="160"/>
      <c r="L41" s="160"/>
      <c r="M41" s="161"/>
    </row>
    <row r="42" spans="2:19" x14ac:dyDescent="0.35">
      <c r="B42" s="1" t="s">
        <v>48</v>
      </c>
      <c r="C42" s="159" t="s">
        <v>49</v>
      </c>
      <c r="D42" s="160"/>
      <c r="E42" s="160"/>
      <c r="F42" s="160"/>
      <c r="G42" s="160"/>
      <c r="H42" s="160"/>
      <c r="I42" s="160"/>
      <c r="J42" s="160"/>
      <c r="K42" s="161"/>
      <c r="L42" s="142" t="s">
        <v>24</v>
      </c>
      <c r="M42" s="144"/>
      <c r="O42" s="128" t="s">
        <v>24</v>
      </c>
      <c r="P42" s="129"/>
      <c r="R42" s="100" t="s">
        <v>24</v>
      </c>
      <c r="S42" s="101"/>
    </row>
    <row r="43" spans="2:19" x14ac:dyDescent="0.35">
      <c r="B43" s="3" t="s">
        <v>2</v>
      </c>
      <c r="C43" s="156" t="s">
        <v>50</v>
      </c>
      <c r="D43" s="157"/>
      <c r="E43" s="157"/>
      <c r="F43" s="157"/>
      <c r="G43" s="157"/>
      <c r="H43" s="157"/>
      <c r="I43" s="157"/>
      <c r="J43" s="158"/>
      <c r="K43" s="12">
        <v>8.1999999999999993</v>
      </c>
      <c r="L43" s="153">
        <f>(K43*15)-(L18*3%)</f>
        <v>75.13</v>
      </c>
      <c r="M43" s="154"/>
      <c r="N43" s="32">
        <f>4.3*2</f>
        <v>8.6</v>
      </c>
      <c r="O43" s="118">
        <f>(N43*15)-(O18*3%)</f>
        <v>78.02</v>
      </c>
      <c r="P43" s="119"/>
      <c r="Q43" s="63">
        <f>4.3*2</f>
        <v>8.6</v>
      </c>
      <c r="R43" s="92">
        <f>(Q43*15)-(R18*3%)</f>
        <v>78.02</v>
      </c>
      <c r="S43" s="93"/>
    </row>
    <row r="44" spans="2:19" x14ac:dyDescent="0.35">
      <c r="B44" s="3" t="s">
        <v>4</v>
      </c>
      <c r="C44" s="156" t="s">
        <v>150</v>
      </c>
      <c r="D44" s="157"/>
      <c r="E44" s="157"/>
      <c r="F44" s="157"/>
      <c r="G44" s="157"/>
      <c r="H44" s="157"/>
      <c r="I44" s="157"/>
      <c r="J44" s="158"/>
      <c r="K44" s="12">
        <f>38.06-0.94</f>
        <v>37.119999999999997</v>
      </c>
      <c r="L44" s="153">
        <f>(K44*15)</f>
        <v>556.79999999999995</v>
      </c>
      <c r="M44" s="154"/>
      <c r="N44" s="32">
        <f>40.53-1</f>
        <v>39.53</v>
      </c>
      <c r="O44" s="118">
        <f>(N44*15)</f>
        <v>592.95000000000005</v>
      </c>
      <c r="P44" s="119"/>
      <c r="Q44" s="63">
        <f>40.53-1</f>
        <v>39.53</v>
      </c>
      <c r="R44" s="92">
        <f>(Q44*15)</f>
        <v>592.95000000000005</v>
      </c>
      <c r="S44" s="93"/>
    </row>
    <row r="45" spans="2:19" x14ac:dyDescent="0.35">
      <c r="B45" s="3" t="s">
        <v>6</v>
      </c>
      <c r="C45" s="156" t="s">
        <v>51</v>
      </c>
      <c r="D45" s="157"/>
      <c r="E45" s="157"/>
      <c r="F45" s="157"/>
      <c r="G45" s="157"/>
      <c r="H45" s="157"/>
      <c r="I45" s="157"/>
      <c r="J45" s="157"/>
      <c r="K45" s="158"/>
      <c r="L45" s="153">
        <v>20</v>
      </c>
      <c r="M45" s="154"/>
      <c r="O45" s="118">
        <v>20</v>
      </c>
      <c r="P45" s="119"/>
      <c r="R45" s="92">
        <v>20</v>
      </c>
      <c r="S45" s="93"/>
    </row>
    <row r="46" spans="2:19" x14ac:dyDescent="0.35">
      <c r="B46" s="3" t="s">
        <v>8</v>
      </c>
      <c r="C46" s="156" t="s">
        <v>165</v>
      </c>
      <c r="D46" s="157"/>
      <c r="E46" s="157"/>
      <c r="F46" s="157"/>
      <c r="G46" s="157"/>
      <c r="H46" s="157"/>
      <c r="I46" s="157"/>
      <c r="J46" s="157"/>
      <c r="K46" s="158"/>
      <c r="L46" s="153">
        <v>58.34</v>
      </c>
      <c r="M46" s="154"/>
      <c r="O46" s="118">
        <v>67.319999999999993</v>
      </c>
      <c r="P46" s="119"/>
      <c r="R46" s="92">
        <v>67.319999999999993</v>
      </c>
      <c r="S46" s="93"/>
    </row>
    <row r="47" spans="2:19" x14ac:dyDescent="0.35">
      <c r="B47" s="3" t="s">
        <v>10</v>
      </c>
      <c r="C47" s="156" t="s">
        <v>169</v>
      </c>
      <c r="D47" s="157"/>
      <c r="E47" s="157"/>
      <c r="F47" s="157"/>
      <c r="G47" s="157"/>
      <c r="H47" s="157"/>
      <c r="I47" s="157"/>
      <c r="J47" s="157"/>
      <c r="K47" s="158"/>
      <c r="L47" s="153">
        <v>80</v>
      </c>
      <c r="M47" s="154"/>
      <c r="O47" s="118">
        <v>80</v>
      </c>
      <c r="P47" s="119"/>
      <c r="R47" s="92">
        <v>80</v>
      </c>
      <c r="S47" s="93"/>
    </row>
    <row r="48" spans="2:19" x14ac:dyDescent="0.35">
      <c r="B48" s="142" t="s">
        <v>52</v>
      </c>
      <c r="C48" s="143"/>
      <c r="D48" s="143"/>
      <c r="E48" s="143"/>
      <c r="F48" s="143"/>
      <c r="G48" s="143"/>
      <c r="H48" s="143"/>
      <c r="I48" s="143"/>
      <c r="J48" s="143"/>
      <c r="K48" s="144"/>
      <c r="L48" s="145">
        <f>SUM(L43:M47)</f>
        <v>790.27</v>
      </c>
      <c r="M48" s="146"/>
      <c r="O48" s="120">
        <f>SUM(O43:P47)</f>
        <v>838.29</v>
      </c>
      <c r="P48" s="121"/>
      <c r="R48" s="90">
        <f>SUM(R43:S47)</f>
        <v>838.29</v>
      </c>
      <c r="S48" s="91"/>
    </row>
    <row r="49" spans="2:19" x14ac:dyDescent="0.35">
      <c r="B49" s="159" t="s">
        <v>53</v>
      </c>
      <c r="C49" s="160"/>
      <c r="D49" s="160"/>
      <c r="E49" s="160"/>
      <c r="F49" s="160"/>
      <c r="G49" s="160"/>
      <c r="H49" s="160"/>
      <c r="I49" s="160"/>
      <c r="J49" s="160"/>
      <c r="K49" s="160"/>
      <c r="L49" s="160"/>
      <c r="M49" s="161"/>
    </row>
    <row r="50" spans="2:19" x14ac:dyDescent="0.35">
      <c r="B50" s="3">
        <v>2</v>
      </c>
      <c r="C50" s="156" t="s">
        <v>54</v>
      </c>
      <c r="D50" s="157"/>
      <c r="E50" s="157"/>
      <c r="F50" s="157"/>
      <c r="G50" s="157"/>
      <c r="H50" s="157"/>
      <c r="I50" s="157"/>
      <c r="J50" s="157"/>
      <c r="K50" s="158"/>
      <c r="L50" s="145" t="s">
        <v>24</v>
      </c>
      <c r="M50" s="146"/>
      <c r="O50" s="120" t="s">
        <v>24</v>
      </c>
      <c r="P50" s="121"/>
      <c r="R50" s="90" t="s">
        <v>24</v>
      </c>
      <c r="S50" s="91"/>
    </row>
    <row r="51" spans="2:19" x14ac:dyDescent="0.35">
      <c r="B51" s="3" t="s">
        <v>32</v>
      </c>
      <c r="C51" s="156" t="s">
        <v>55</v>
      </c>
      <c r="D51" s="157"/>
      <c r="E51" s="157"/>
      <c r="F51" s="157"/>
      <c r="G51" s="157"/>
      <c r="H51" s="157"/>
      <c r="I51" s="157"/>
      <c r="J51" s="157"/>
      <c r="K51" s="158"/>
      <c r="L51" s="153">
        <f>L29</f>
        <v>423.81</v>
      </c>
      <c r="M51" s="154"/>
      <c r="O51" s="118">
        <f>O29</f>
        <v>451.36</v>
      </c>
      <c r="P51" s="119"/>
      <c r="R51" s="92">
        <f>R29</f>
        <v>451.36</v>
      </c>
      <c r="S51" s="93"/>
    </row>
    <row r="52" spans="2:19" x14ac:dyDescent="0.35">
      <c r="B52" s="3" t="s">
        <v>38</v>
      </c>
      <c r="C52" s="156" t="s">
        <v>56</v>
      </c>
      <c r="D52" s="157"/>
      <c r="E52" s="157"/>
      <c r="F52" s="157"/>
      <c r="G52" s="157"/>
      <c r="H52" s="157"/>
      <c r="I52" s="157"/>
      <c r="J52" s="157"/>
      <c r="K52" s="158"/>
      <c r="L52" s="153">
        <f>SUM(L40)</f>
        <v>881.88</v>
      </c>
      <c r="M52" s="154"/>
      <c r="O52" s="118">
        <f>SUM(O40)</f>
        <v>939.21</v>
      </c>
      <c r="P52" s="119"/>
      <c r="R52" s="92">
        <f>SUM(R40)</f>
        <v>939.21</v>
      </c>
      <c r="S52" s="93"/>
    </row>
    <row r="53" spans="2:19" x14ac:dyDescent="0.35">
      <c r="B53" s="3" t="s">
        <v>48</v>
      </c>
      <c r="C53" s="156" t="s">
        <v>57</v>
      </c>
      <c r="D53" s="157"/>
      <c r="E53" s="157"/>
      <c r="F53" s="157"/>
      <c r="G53" s="157"/>
      <c r="H53" s="157"/>
      <c r="I53" s="157"/>
      <c r="J53" s="157"/>
      <c r="K53" s="158"/>
      <c r="L53" s="153">
        <f>SUM(L48)</f>
        <v>790.27</v>
      </c>
      <c r="M53" s="154"/>
      <c r="O53" s="118">
        <f>SUM(O48)</f>
        <v>838.29</v>
      </c>
      <c r="P53" s="119"/>
      <c r="R53" s="92">
        <f>SUM(R48)</f>
        <v>838.29</v>
      </c>
      <c r="S53" s="93"/>
    </row>
    <row r="54" spans="2:19" x14ac:dyDescent="0.35">
      <c r="B54" s="142" t="s">
        <v>58</v>
      </c>
      <c r="C54" s="143"/>
      <c r="D54" s="143"/>
      <c r="E54" s="143"/>
      <c r="F54" s="143"/>
      <c r="G54" s="143"/>
      <c r="H54" s="143"/>
      <c r="I54" s="143"/>
      <c r="J54" s="143"/>
      <c r="K54" s="144"/>
      <c r="L54" s="145">
        <f>SUM(L51:M53)</f>
        <v>2095.96</v>
      </c>
      <c r="M54" s="146"/>
      <c r="O54" s="120">
        <f>SUM(O51:P53)</f>
        <v>2228.86</v>
      </c>
      <c r="P54" s="121"/>
      <c r="R54" s="90">
        <f>SUM(R51:S53)</f>
        <v>2228.86</v>
      </c>
      <c r="S54" s="91"/>
    </row>
    <row r="55" spans="2:19" x14ac:dyDescent="0.35">
      <c r="B55" s="160" t="s">
        <v>59</v>
      </c>
      <c r="C55" s="160"/>
      <c r="D55" s="160"/>
      <c r="E55" s="160"/>
      <c r="F55" s="160"/>
      <c r="G55" s="160"/>
      <c r="H55" s="160"/>
      <c r="I55" s="160"/>
      <c r="J55" s="160"/>
      <c r="K55" s="160"/>
      <c r="L55" s="160"/>
      <c r="M55" s="160"/>
    </row>
    <row r="56" spans="2:19" x14ac:dyDescent="0.35">
      <c r="B56" s="1">
        <v>3</v>
      </c>
      <c r="C56" s="142" t="s">
        <v>60</v>
      </c>
      <c r="D56" s="143"/>
      <c r="E56" s="143"/>
      <c r="F56" s="143"/>
      <c r="G56" s="143"/>
      <c r="H56" s="143"/>
      <c r="I56" s="143"/>
      <c r="J56" s="144"/>
      <c r="K56" s="1" t="s">
        <v>23</v>
      </c>
      <c r="L56" s="142" t="s">
        <v>24</v>
      </c>
      <c r="M56" s="144"/>
      <c r="N56" s="26" t="s">
        <v>23</v>
      </c>
      <c r="O56" s="128" t="s">
        <v>24</v>
      </c>
      <c r="P56" s="129"/>
      <c r="Q56" s="56" t="s">
        <v>23</v>
      </c>
      <c r="R56" s="100" t="s">
        <v>24</v>
      </c>
      <c r="S56" s="101"/>
    </row>
    <row r="57" spans="2:19" x14ac:dyDescent="0.35">
      <c r="B57" s="3">
        <v>4</v>
      </c>
      <c r="C57" s="156" t="s">
        <v>61</v>
      </c>
      <c r="D57" s="157"/>
      <c r="E57" s="157"/>
      <c r="F57" s="157"/>
      <c r="G57" s="157"/>
      <c r="H57" s="157"/>
      <c r="I57" s="157"/>
      <c r="J57" s="158"/>
      <c r="K57" s="10">
        <v>4.1999999999999997E-3</v>
      </c>
      <c r="L57" s="153">
        <f>K57*($L$23)</f>
        <v>8.7100000000000009</v>
      </c>
      <c r="M57" s="154"/>
      <c r="N57" s="30">
        <f>K57</f>
        <v>4.1999999999999997E-3</v>
      </c>
      <c r="O57" s="118">
        <f>N57*($O$23)</f>
        <v>9.2799999999999994</v>
      </c>
      <c r="P57" s="119"/>
      <c r="Q57" s="71">
        <f>N57/10</f>
        <v>4.2000000000000002E-4</v>
      </c>
      <c r="R57" s="92">
        <f>Q57*($R$23)</f>
        <v>0.93</v>
      </c>
      <c r="S57" s="93"/>
    </row>
    <row r="58" spans="2:19" x14ac:dyDescent="0.35">
      <c r="B58" s="3">
        <v>5</v>
      </c>
      <c r="C58" s="156" t="s">
        <v>62</v>
      </c>
      <c r="D58" s="157"/>
      <c r="E58" s="157"/>
      <c r="F58" s="157"/>
      <c r="G58" s="157"/>
      <c r="H58" s="157"/>
      <c r="I58" s="157"/>
      <c r="J58" s="158"/>
      <c r="K58" s="10">
        <f>K57*K39</f>
        <v>2.9999999999999997E-4</v>
      </c>
      <c r="L58" s="153">
        <f t="shared" ref="L58:L62" si="3">K58*($L$23)</f>
        <v>0.62</v>
      </c>
      <c r="M58" s="154"/>
      <c r="N58" s="30">
        <f t="shared" ref="N58:N62" si="4">K58</f>
        <v>2.9999999999999997E-4</v>
      </c>
      <c r="O58" s="118">
        <f t="shared" ref="O58:O61" si="5">N58*($O$23)</f>
        <v>0.66</v>
      </c>
      <c r="P58" s="119"/>
      <c r="Q58" s="71">
        <f>N58/10</f>
        <v>3.0000000000000001E-5</v>
      </c>
      <c r="R58" s="92">
        <f t="shared" ref="R58:R62" si="6">Q58*($R$23)</f>
        <v>7.0000000000000007E-2</v>
      </c>
      <c r="S58" s="93"/>
    </row>
    <row r="59" spans="2:19" x14ac:dyDescent="0.35">
      <c r="B59" s="3">
        <v>6</v>
      </c>
      <c r="C59" s="156" t="s">
        <v>63</v>
      </c>
      <c r="D59" s="157"/>
      <c r="E59" s="157"/>
      <c r="F59" s="157"/>
      <c r="G59" s="157"/>
      <c r="H59" s="157"/>
      <c r="I59" s="157"/>
      <c r="J59" s="158"/>
      <c r="K59" s="10">
        <v>0.02</v>
      </c>
      <c r="L59" s="153">
        <f t="shared" si="3"/>
        <v>41.49</v>
      </c>
      <c r="M59" s="154"/>
      <c r="N59" s="30">
        <f t="shared" si="4"/>
        <v>0.02</v>
      </c>
      <c r="O59" s="118">
        <f t="shared" si="5"/>
        <v>44.19</v>
      </c>
      <c r="P59" s="119"/>
      <c r="Q59" s="71">
        <f t="shared" ref="Q59:Q62" si="7">N59</f>
        <v>0.02</v>
      </c>
      <c r="R59" s="92">
        <f t="shared" si="6"/>
        <v>44.19</v>
      </c>
      <c r="S59" s="93"/>
    </row>
    <row r="60" spans="2:19" x14ac:dyDescent="0.35">
      <c r="B60" s="3">
        <v>7</v>
      </c>
      <c r="C60" s="156" t="s">
        <v>64</v>
      </c>
      <c r="D60" s="157"/>
      <c r="E60" s="157"/>
      <c r="F60" s="157"/>
      <c r="G60" s="157"/>
      <c r="H60" s="157"/>
      <c r="I60" s="157"/>
      <c r="J60" s="158"/>
      <c r="K60" s="10">
        <f>(1/30*7)/12</f>
        <v>1.9400000000000001E-2</v>
      </c>
      <c r="L60" s="153">
        <f t="shared" si="3"/>
        <v>40.24</v>
      </c>
      <c r="M60" s="154"/>
      <c r="N60" s="30">
        <f t="shared" si="4"/>
        <v>1.9400000000000001E-2</v>
      </c>
      <c r="O60" s="118">
        <f t="shared" si="5"/>
        <v>42.86</v>
      </c>
      <c r="P60" s="119"/>
      <c r="Q60" s="71">
        <f>N60/10</f>
        <v>1.9400000000000001E-3</v>
      </c>
      <c r="R60" s="92">
        <f t="shared" si="6"/>
        <v>4.29</v>
      </c>
      <c r="S60" s="93"/>
    </row>
    <row r="61" spans="2:19" x14ac:dyDescent="0.35">
      <c r="B61" s="3">
        <v>8</v>
      </c>
      <c r="C61" s="156" t="s">
        <v>65</v>
      </c>
      <c r="D61" s="157"/>
      <c r="E61" s="157"/>
      <c r="F61" s="157"/>
      <c r="G61" s="157"/>
      <c r="H61" s="157"/>
      <c r="I61" s="157"/>
      <c r="J61" s="158"/>
      <c r="K61" s="10">
        <f>K60*K40</f>
        <v>6.7999999999999996E-3</v>
      </c>
      <c r="L61" s="153">
        <f t="shared" si="3"/>
        <v>14.11</v>
      </c>
      <c r="M61" s="154"/>
      <c r="N61" s="30">
        <f t="shared" si="4"/>
        <v>6.7999999999999996E-3</v>
      </c>
      <c r="O61" s="118">
        <f t="shared" si="5"/>
        <v>15.02</v>
      </c>
      <c r="P61" s="119"/>
      <c r="Q61" s="71">
        <f>N61/10</f>
        <v>6.8000000000000005E-4</v>
      </c>
      <c r="R61" s="92">
        <f t="shared" si="6"/>
        <v>1.5</v>
      </c>
      <c r="S61" s="93"/>
    </row>
    <row r="62" spans="2:19" x14ac:dyDescent="0.35">
      <c r="B62" s="3">
        <v>9</v>
      </c>
      <c r="C62" s="156" t="s">
        <v>66</v>
      </c>
      <c r="D62" s="157"/>
      <c r="E62" s="157"/>
      <c r="F62" s="157"/>
      <c r="G62" s="157"/>
      <c r="H62" s="157"/>
      <c r="I62" s="157"/>
      <c r="J62" s="158"/>
      <c r="K62" s="10">
        <v>0.02</v>
      </c>
      <c r="L62" s="153">
        <f t="shared" si="3"/>
        <v>41.49</v>
      </c>
      <c r="M62" s="154"/>
      <c r="N62" s="30">
        <f t="shared" si="4"/>
        <v>0.02</v>
      </c>
      <c r="O62" s="118">
        <f>N62*($O$23)</f>
        <v>44.19</v>
      </c>
      <c r="P62" s="119"/>
      <c r="Q62" s="71">
        <f t="shared" si="7"/>
        <v>0.02</v>
      </c>
      <c r="R62" s="92">
        <f t="shared" si="6"/>
        <v>44.19</v>
      </c>
      <c r="S62" s="93"/>
    </row>
    <row r="63" spans="2:19" x14ac:dyDescent="0.35">
      <c r="B63" s="142" t="s">
        <v>67</v>
      </c>
      <c r="C63" s="143"/>
      <c r="D63" s="143"/>
      <c r="E63" s="143"/>
      <c r="F63" s="143"/>
      <c r="G63" s="143"/>
      <c r="H63" s="143"/>
      <c r="I63" s="143"/>
      <c r="J63" s="144"/>
      <c r="K63" s="11">
        <f>SUM(K57:K62)</f>
        <v>7.0699999999999999E-2</v>
      </c>
      <c r="L63" s="145">
        <f>SUM(L57:M62)</f>
        <v>146.66</v>
      </c>
      <c r="M63" s="146"/>
      <c r="N63" s="31">
        <f>SUM(N57:N62)</f>
        <v>7.0699999999999999E-2</v>
      </c>
      <c r="O63" s="120">
        <f>SUM(O57:P62)</f>
        <v>156.19999999999999</v>
      </c>
      <c r="P63" s="121"/>
      <c r="Q63" s="70">
        <f>SUM(Q57:Q62)</f>
        <v>4.3099999999999999E-2</v>
      </c>
      <c r="R63" s="90">
        <f>SUM(R57:S62)</f>
        <v>95.17</v>
      </c>
      <c r="S63" s="91"/>
    </row>
    <row r="64" spans="2:19" x14ac:dyDescent="0.35">
      <c r="B64" s="160" t="s">
        <v>68</v>
      </c>
      <c r="C64" s="160"/>
      <c r="D64" s="160"/>
      <c r="E64" s="160"/>
      <c r="F64" s="160"/>
      <c r="G64" s="160"/>
      <c r="H64" s="160"/>
      <c r="I64" s="160"/>
      <c r="J64" s="160"/>
      <c r="K64" s="160"/>
      <c r="L64" s="160"/>
      <c r="M64" s="160"/>
    </row>
    <row r="65" spans="2:19" x14ac:dyDescent="0.35">
      <c r="B65" s="160" t="s">
        <v>69</v>
      </c>
      <c r="C65" s="160"/>
      <c r="D65" s="160"/>
      <c r="E65" s="160"/>
      <c r="F65" s="160"/>
      <c r="G65" s="160"/>
      <c r="H65" s="160"/>
      <c r="I65" s="160"/>
      <c r="J65" s="160"/>
      <c r="K65" s="160"/>
      <c r="L65" s="160"/>
      <c r="M65" s="160"/>
    </row>
    <row r="66" spans="2:19" x14ac:dyDescent="0.35">
      <c r="B66" s="1" t="s">
        <v>70</v>
      </c>
      <c r="C66" s="181" t="s">
        <v>71</v>
      </c>
      <c r="D66" s="181"/>
      <c r="E66" s="181"/>
      <c r="F66" s="181"/>
      <c r="G66" s="181"/>
      <c r="H66" s="181"/>
      <c r="I66" s="181"/>
      <c r="J66" s="181"/>
      <c r="K66" s="1" t="s">
        <v>23</v>
      </c>
      <c r="L66" s="181" t="s">
        <v>24</v>
      </c>
      <c r="M66" s="181"/>
      <c r="N66" s="26" t="s">
        <v>23</v>
      </c>
      <c r="O66" s="134" t="s">
        <v>24</v>
      </c>
      <c r="P66" s="134"/>
      <c r="Q66" s="56" t="s">
        <v>23</v>
      </c>
      <c r="R66" s="108" t="s">
        <v>24</v>
      </c>
      <c r="S66" s="108"/>
    </row>
    <row r="67" spans="2:19" x14ac:dyDescent="0.35">
      <c r="B67" s="3" t="s">
        <v>2</v>
      </c>
      <c r="C67" s="179" t="s">
        <v>72</v>
      </c>
      <c r="D67" s="179"/>
      <c r="E67" s="179"/>
      <c r="F67" s="179"/>
      <c r="G67" s="179"/>
      <c r="H67" s="179"/>
      <c r="I67" s="179"/>
      <c r="J67" s="179"/>
      <c r="K67" s="10">
        <v>1.6199999999999999E-2</v>
      </c>
      <c r="L67" s="180">
        <f>K67*$L$23</f>
        <v>33.61</v>
      </c>
      <c r="M67" s="180"/>
      <c r="N67" s="30">
        <v>1.6199999999999999E-2</v>
      </c>
      <c r="O67" s="130">
        <f>N67*$O$23</f>
        <v>35.79</v>
      </c>
      <c r="P67" s="130"/>
      <c r="Q67" s="69">
        <v>0</v>
      </c>
      <c r="R67" s="104">
        <f>Q67*$R$23</f>
        <v>0</v>
      </c>
      <c r="S67" s="104"/>
    </row>
    <row r="68" spans="2:19" x14ac:dyDescent="0.35">
      <c r="B68" s="3" t="s">
        <v>4</v>
      </c>
      <c r="C68" s="179" t="s">
        <v>71</v>
      </c>
      <c r="D68" s="179"/>
      <c r="E68" s="179"/>
      <c r="F68" s="179"/>
      <c r="G68" s="179"/>
      <c r="H68" s="179"/>
      <c r="I68" s="179"/>
      <c r="J68" s="179"/>
      <c r="K68" s="17">
        <f>(2.96/30)/12</f>
        <v>8.2000000000000007E-3</v>
      </c>
      <c r="L68" s="180">
        <f t="shared" ref="L68:L71" si="8">K68*$L$23</f>
        <v>17.010000000000002</v>
      </c>
      <c r="M68" s="180"/>
      <c r="N68" s="33">
        <f>(2.96/30)/12</f>
        <v>8.2000000000000007E-3</v>
      </c>
      <c r="O68" s="130">
        <f t="shared" ref="O68:O72" si="9">N68*$O$23</f>
        <v>18.12</v>
      </c>
      <c r="P68" s="130"/>
      <c r="Q68" s="64">
        <f>(2.96/30)/12</f>
        <v>8.2000000000000007E-3</v>
      </c>
      <c r="R68" s="104">
        <f t="shared" ref="R68:R72" si="10">Q68*$R$23</f>
        <v>18.12</v>
      </c>
      <c r="S68" s="104"/>
    </row>
    <row r="69" spans="2:19" x14ac:dyDescent="0.35">
      <c r="B69" s="3" t="s">
        <v>6</v>
      </c>
      <c r="C69" s="179" t="s">
        <v>73</v>
      </c>
      <c r="D69" s="179"/>
      <c r="E69" s="179"/>
      <c r="F69" s="179"/>
      <c r="G69" s="179"/>
      <c r="H69" s="179"/>
      <c r="I69" s="179"/>
      <c r="J69" s="179"/>
      <c r="K69" s="17">
        <f>((5/30)/12)*0.75%</f>
        <v>1E-4</v>
      </c>
      <c r="L69" s="180">
        <f t="shared" si="8"/>
        <v>0.21</v>
      </c>
      <c r="M69" s="180"/>
      <c r="N69" s="33">
        <f>((5/30)/12)*0.75%</f>
        <v>1E-4</v>
      </c>
      <c r="O69" s="130">
        <f t="shared" si="9"/>
        <v>0.22</v>
      </c>
      <c r="P69" s="130"/>
      <c r="Q69" s="64">
        <f>((5/30)/12)*0.75%</f>
        <v>1E-4</v>
      </c>
      <c r="R69" s="104">
        <f t="shared" si="10"/>
        <v>0.22</v>
      </c>
      <c r="S69" s="104"/>
    </row>
    <row r="70" spans="2:19" x14ac:dyDescent="0.35">
      <c r="B70" s="3" t="s">
        <v>8</v>
      </c>
      <c r="C70" s="179" t="s">
        <v>74</v>
      </c>
      <c r="D70" s="179"/>
      <c r="E70" s="179"/>
      <c r="F70" s="179"/>
      <c r="G70" s="179"/>
      <c r="H70" s="179"/>
      <c r="I70" s="179"/>
      <c r="J70" s="179"/>
      <c r="K70" s="17">
        <v>2.0000000000000001E-4</v>
      </c>
      <c r="L70" s="180">
        <f t="shared" si="8"/>
        <v>0.41</v>
      </c>
      <c r="M70" s="180"/>
      <c r="N70" s="33">
        <v>2.0000000000000001E-4</v>
      </c>
      <c r="O70" s="130">
        <f t="shared" si="9"/>
        <v>0.44</v>
      </c>
      <c r="P70" s="130"/>
      <c r="Q70" s="64">
        <v>2.0000000000000001E-4</v>
      </c>
      <c r="R70" s="104">
        <f t="shared" si="10"/>
        <v>0.44</v>
      </c>
      <c r="S70" s="104"/>
    </row>
    <row r="71" spans="2:19" x14ac:dyDescent="0.35">
      <c r="B71" s="3" t="s">
        <v>10</v>
      </c>
      <c r="C71" s="179" t="s">
        <v>75</v>
      </c>
      <c r="D71" s="179"/>
      <c r="E71" s="179"/>
      <c r="F71" s="179"/>
      <c r="G71" s="179"/>
      <c r="H71" s="179"/>
      <c r="I71" s="179"/>
      <c r="J71" s="179"/>
      <c r="K71" s="17">
        <v>1E-4</v>
      </c>
      <c r="L71" s="180">
        <f t="shared" si="8"/>
        <v>0.21</v>
      </c>
      <c r="M71" s="180"/>
      <c r="N71" s="33">
        <v>1E-4</v>
      </c>
      <c r="O71" s="130">
        <f t="shared" si="9"/>
        <v>0.22</v>
      </c>
      <c r="P71" s="130"/>
      <c r="Q71" s="64">
        <v>1E-4</v>
      </c>
      <c r="R71" s="104">
        <f t="shared" si="10"/>
        <v>0.22</v>
      </c>
      <c r="S71" s="104"/>
    </row>
    <row r="72" spans="2:19" x14ac:dyDescent="0.35">
      <c r="B72" s="3" t="s">
        <v>42</v>
      </c>
      <c r="C72" s="179" t="s">
        <v>179</v>
      </c>
      <c r="D72" s="179"/>
      <c r="E72" s="179"/>
      <c r="F72" s="179"/>
      <c r="G72" s="179"/>
      <c r="H72" s="179"/>
      <c r="I72" s="179"/>
      <c r="J72" s="179"/>
      <c r="K72" s="17">
        <v>1.3899999999999999E-2</v>
      </c>
      <c r="L72" s="180">
        <f t="shared" ref="L72" si="11">K72*$L$23</f>
        <v>28.83</v>
      </c>
      <c r="M72" s="180"/>
      <c r="N72" s="33">
        <v>1.3899999999999999E-2</v>
      </c>
      <c r="O72" s="130">
        <f t="shared" si="9"/>
        <v>30.71</v>
      </c>
      <c r="P72" s="130"/>
      <c r="Q72" s="64">
        <v>1.3899999999999999E-2</v>
      </c>
      <c r="R72" s="104">
        <f t="shared" si="10"/>
        <v>30.71</v>
      </c>
      <c r="S72" s="104"/>
    </row>
    <row r="73" spans="2:19" x14ac:dyDescent="0.35">
      <c r="B73" s="142" t="s">
        <v>76</v>
      </c>
      <c r="C73" s="143"/>
      <c r="D73" s="143"/>
      <c r="E73" s="143"/>
      <c r="F73" s="143"/>
      <c r="G73" s="143"/>
      <c r="H73" s="143"/>
      <c r="I73" s="143"/>
      <c r="J73" s="143"/>
      <c r="K73" s="11">
        <f>SUM(K67:K72)</f>
        <v>3.8699999999999998E-2</v>
      </c>
      <c r="L73" s="173">
        <f>SUM(L67:M72)</f>
        <v>80.28</v>
      </c>
      <c r="M73" s="173"/>
      <c r="N73" s="31">
        <f>SUM(N67:N72)</f>
        <v>3.8699999999999998E-2</v>
      </c>
      <c r="O73" s="131">
        <f>SUM(O67:P72)</f>
        <v>85.5</v>
      </c>
      <c r="P73" s="131"/>
      <c r="Q73" s="62">
        <f>SUM(Q67:Q72)</f>
        <v>2.2499999999999999E-2</v>
      </c>
      <c r="R73" s="105">
        <f>SUM(R67:S72)</f>
        <v>49.71</v>
      </c>
      <c r="S73" s="105"/>
    </row>
    <row r="74" spans="2:19" x14ac:dyDescent="0.35">
      <c r="B74" s="160" t="s">
        <v>77</v>
      </c>
      <c r="C74" s="160"/>
      <c r="D74" s="160"/>
      <c r="E74" s="160"/>
      <c r="F74" s="160"/>
      <c r="G74" s="160"/>
      <c r="H74" s="160"/>
      <c r="I74" s="160"/>
      <c r="J74" s="160"/>
      <c r="K74" s="160"/>
      <c r="L74" s="160"/>
      <c r="M74" s="160"/>
    </row>
    <row r="75" spans="2:19" x14ac:dyDescent="0.35">
      <c r="B75" s="1" t="s">
        <v>78</v>
      </c>
      <c r="C75" s="142" t="s">
        <v>79</v>
      </c>
      <c r="D75" s="143"/>
      <c r="E75" s="143"/>
      <c r="F75" s="143"/>
      <c r="G75" s="143"/>
      <c r="H75" s="143"/>
      <c r="I75" s="143"/>
      <c r="J75" s="143"/>
      <c r="K75" s="144"/>
      <c r="L75" s="142" t="s">
        <v>24</v>
      </c>
      <c r="M75" s="144"/>
      <c r="O75" s="128" t="s">
        <v>24</v>
      </c>
      <c r="P75" s="129"/>
      <c r="R75" s="100" t="s">
        <v>24</v>
      </c>
      <c r="S75" s="101"/>
    </row>
    <row r="76" spans="2:19" ht="15" customHeight="1" x14ac:dyDescent="0.35">
      <c r="B76" s="6" t="s">
        <v>2</v>
      </c>
      <c r="C76" s="174" t="s">
        <v>182</v>
      </c>
      <c r="D76" s="175"/>
      <c r="E76" s="175"/>
      <c r="F76" s="175"/>
      <c r="G76" s="175"/>
      <c r="H76" s="175"/>
      <c r="I76" s="175"/>
      <c r="J76" s="175"/>
      <c r="K76" s="176"/>
      <c r="L76" s="177">
        <v>0</v>
      </c>
      <c r="M76" s="178"/>
      <c r="O76" s="132">
        <v>0</v>
      </c>
      <c r="P76" s="133"/>
      <c r="R76" s="106">
        <v>0</v>
      </c>
      <c r="S76" s="107"/>
    </row>
    <row r="77" spans="2:19" x14ac:dyDescent="0.35">
      <c r="B77" s="142" t="s">
        <v>80</v>
      </c>
      <c r="C77" s="143"/>
      <c r="D77" s="143"/>
      <c r="E77" s="143"/>
      <c r="F77" s="143"/>
      <c r="G77" s="143"/>
      <c r="H77" s="143"/>
      <c r="I77" s="143"/>
      <c r="J77" s="143"/>
      <c r="K77" s="144"/>
      <c r="L77" s="145">
        <f>SUM(L76)</f>
        <v>0</v>
      </c>
      <c r="M77" s="146"/>
      <c r="O77" s="120">
        <f>SUM(O76)</f>
        <v>0</v>
      </c>
      <c r="P77" s="121"/>
      <c r="R77" s="90">
        <f>SUM(R76)</f>
        <v>0</v>
      </c>
      <c r="S77" s="91"/>
    </row>
    <row r="78" spans="2:19" x14ac:dyDescent="0.35">
      <c r="B78" s="160" t="s">
        <v>81</v>
      </c>
      <c r="C78" s="160"/>
      <c r="D78" s="160"/>
      <c r="E78" s="160"/>
      <c r="F78" s="160"/>
      <c r="G78" s="160"/>
      <c r="H78" s="160"/>
      <c r="I78" s="160"/>
      <c r="J78" s="160"/>
      <c r="K78" s="160"/>
      <c r="L78" s="160"/>
      <c r="M78" s="160"/>
      <c r="P78" s="34"/>
      <c r="S78" s="65"/>
    </row>
    <row r="79" spans="2:19" x14ac:dyDescent="0.35">
      <c r="B79" s="1">
        <v>4</v>
      </c>
      <c r="C79" s="142" t="s">
        <v>82</v>
      </c>
      <c r="D79" s="143"/>
      <c r="E79" s="143"/>
      <c r="F79" s="143"/>
      <c r="G79" s="143"/>
      <c r="H79" s="143"/>
      <c r="I79" s="143"/>
      <c r="J79" s="143"/>
      <c r="K79" s="144"/>
      <c r="L79" s="142" t="s">
        <v>24</v>
      </c>
      <c r="M79" s="144"/>
      <c r="O79" s="128" t="s">
        <v>24</v>
      </c>
      <c r="P79" s="129"/>
      <c r="R79" s="100" t="s">
        <v>24</v>
      </c>
      <c r="S79" s="101"/>
    </row>
    <row r="80" spans="2:19" x14ac:dyDescent="0.35">
      <c r="B80" s="3" t="s">
        <v>70</v>
      </c>
      <c r="C80" s="156" t="s">
        <v>83</v>
      </c>
      <c r="D80" s="157"/>
      <c r="E80" s="157"/>
      <c r="F80" s="157"/>
      <c r="G80" s="157"/>
      <c r="H80" s="157"/>
      <c r="I80" s="157"/>
      <c r="J80" s="157"/>
      <c r="K80" s="158"/>
      <c r="L80" s="153">
        <f>SUM(L73)</f>
        <v>80.28</v>
      </c>
      <c r="M80" s="154"/>
      <c r="O80" s="118">
        <f>SUM(O73)</f>
        <v>85.5</v>
      </c>
      <c r="P80" s="119"/>
      <c r="R80" s="92">
        <f>SUM(R73)</f>
        <v>49.71</v>
      </c>
      <c r="S80" s="93"/>
    </row>
    <row r="81" spans="2:19" x14ac:dyDescent="0.35">
      <c r="B81" s="3" t="s">
        <v>78</v>
      </c>
      <c r="C81" s="156" t="s">
        <v>84</v>
      </c>
      <c r="D81" s="157"/>
      <c r="E81" s="157"/>
      <c r="F81" s="157"/>
      <c r="G81" s="157"/>
      <c r="H81" s="157"/>
      <c r="I81" s="157"/>
      <c r="J81" s="157"/>
      <c r="K81" s="158"/>
      <c r="L81" s="153">
        <f>L77</f>
        <v>0</v>
      </c>
      <c r="M81" s="154"/>
      <c r="O81" s="118">
        <f>O77</f>
        <v>0</v>
      </c>
      <c r="P81" s="119"/>
      <c r="R81" s="92">
        <f>R77</f>
        <v>0</v>
      </c>
      <c r="S81" s="93"/>
    </row>
    <row r="82" spans="2:19" x14ac:dyDescent="0.35">
      <c r="B82" s="142" t="s">
        <v>85</v>
      </c>
      <c r="C82" s="143"/>
      <c r="D82" s="143"/>
      <c r="E82" s="143"/>
      <c r="F82" s="143"/>
      <c r="G82" s="143"/>
      <c r="H82" s="143"/>
      <c r="I82" s="143"/>
      <c r="J82" s="143"/>
      <c r="K82" s="144"/>
      <c r="L82" s="145">
        <f>SUM(L80:M81)</f>
        <v>80.28</v>
      </c>
      <c r="M82" s="146"/>
      <c r="O82" s="120">
        <f>SUM(O80:P81)</f>
        <v>85.5</v>
      </c>
      <c r="P82" s="121"/>
      <c r="R82" s="90">
        <f>SUM(R80:S81)</f>
        <v>49.71</v>
      </c>
      <c r="S82" s="91"/>
    </row>
    <row r="83" spans="2:19" x14ac:dyDescent="0.35">
      <c r="B83" s="159" t="s">
        <v>86</v>
      </c>
      <c r="C83" s="160"/>
      <c r="D83" s="160"/>
      <c r="E83" s="160"/>
      <c r="F83" s="160"/>
      <c r="G83" s="160"/>
      <c r="H83" s="160"/>
      <c r="I83" s="160"/>
      <c r="J83" s="160"/>
      <c r="K83" s="160"/>
      <c r="L83" s="160"/>
      <c r="M83" s="161"/>
    </row>
    <row r="84" spans="2:19" x14ac:dyDescent="0.35">
      <c r="B84" s="3">
        <v>5</v>
      </c>
      <c r="C84" s="142" t="s">
        <v>87</v>
      </c>
      <c r="D84" s="143"/>
      <c r="E84" s="143"/>
      <c r="F84" s="143"/>
      <c r="G84" s="143"/>
      <c r="H84" s="143"/>
      <c r="I84" s="143"/>
      <c r="J84" s="143"/>
      <c r="K84" s="144"/>
      <c r="L84" s="145" t="s">
        <v>24</v>
      </c>
      <c r="M84" s="146"/>
      <c r="O84" s="120" t="s">
        <v>24</v>
      </c>
      <c r="P84" s="121"/>
      <c r="R84" s="90" t="s">
        <v>24</v>
      </c>
      <c r="S84" s="91"/>
    </row>
    <row r="85" spans="2:19" x14ac:dyDescent="0.35">
      <c r="B85" s="3" t="s">
        <v>2</v>
      </c>
      <c r="C85" s="156" t="s">
        <v>88</v>
      </c>
      <c r="D85" s="157"/>
      <c r="E85" s="157"/>
      <c r="F85" s="157"/>
      <c r="G85" s="157"/>
      <c r="H85" s="157"/>
      <c r="I85" s="157"/>
      <c r="J85" s="157"/>
      <c r="K85" s="158"/>
      <c r="L85" s="153">
        <f>SUM('equipamentos-uniformes'!L19:M19)</f>
        <v>67.459999999999994</v>
      </c>
      <c r="M85" s="154"/>
      <c r="O85" s="118">
        <f>SUM('equipamentos-uniformes'!L19:M19)</f>
        <v>67.459999999999994</v>
      </c>
      <c r="P85" s="119"/>
      <c r="R85" s="102">
        <f>SUM('equipamentos-uniformes'!R19)</f>
        <v>40.630000000000003</v>
      </c>
      <c r="S85" s="103"/>
    </row>
    <row r="86" spans="2:19" x14ac:dyDescent="0.35">
      <c r="B86" s="3" t="s">
        <v>4</v>
      </c>
      <c r="C86" s="156" t="s">
        <v>89</v>
      </c>
      <c r="D86" s="157"/>
      <c r="E86" s="157"/>
      <c r="F86" s="157"/>
      <c r="G86" s="157"/>
      <c r="H86" s="157"/>
      <c r="I86" s="157"/>
      <c r="J86" s="157"/>
      <c r="K86" s="158"/>
      <c r="L86" s="153">
        <f>SUM('equipamentos-uniformes'!L28:M28)</f>
        <v>42</v>
      </c>
      <c r="M86" s="154"/>
      <c r="O86" s="118">
        <f>SUM('equipamentos-uniformes'!L28:M28)</f>
        <v>42</v>
      </c>
      <c r="P86" s="119"/>
      <c r="R86" s="92">
        <f>SUM('equipamentos-uniformes'!L28)</f>
        <v>42</v>
      </c>
      <c r="S86" s="93"/>
    </row>
    <row r="87" spans="2:19" x14ac:dyDescent="0.35">
      <c r="B87" s="142" t="s">
        <v>90</v>
      </c>
      <c r="C87" s="143"/>
      <c r="D87" s="143"/>
      <c r="E87" s="143"/>
      <c r="F87" s="143"/>
      <c r="G87" s="143"/>
      <c r="H87" s="143"/>
      <c r="I87" s="143"/>
      <c r="J87" s="143"/>
      <c r="K87" s="144"/>
      <c r="L87" s="145">
        <f>SUM(L85:M86)</f>
        <v>109.46</v>
      </c>
      <c r="M87" s="146"/>
      <c r="O87" s="120">
        <f>SUM(O85:P86)</f>
        <v>109.46</v>
      </c>
      <c r="P87" s="121"/>
      <c r="R87" s="90">
        <f>SUM(R85:S86)</f>
        <v>82.63</v>
      </c>
      <c r="S87" s="91"/>
    </row>
    <row r="88" spans="2:19" x14ac:dyDescent="0.35">
      <c r="B88" s="159" t="s">
        <v>91</v>
      </c>
      <c r="C88" s="160"/>
      <c r="D88" s="160"/>
      <c r="E88" s="160"/>
      <c r="F88" s="160"/>
      <c r="G88" s="160"/>
      <c r="H88" s="160"/>
      <c r="I88" s="160"/>
      <c r="J88" s="160"/>
      <c r="K88" s="160"/>
      <c r="L88" s="160"/>
      <c r="M88" s="161"/>
      <c r="P88" s="28"/>
      <c r="S88" s="59"/>
    </row>
    <row r="89" spans="2:19" x14ac:dyDescent="0.35">
      <c r="B89" s="1">
        <v>6</v>
      </c>
      <c r="C89" s="159" t="s">
        <v>92</v>
      </c>
      <c r="D89" s="160"/>
      <c r="E89" s="160"/>
      <c r="F89" s="160"/>
      <c r="G89" s="160"/>
      <c r="H89" s="160"/>
      <c r="I89" s="160"/>
      <c r="J89" s="161"/>
      <c r="K89" s="1" t="s">
        <v>23</v>
      </c>
      <c r="L89" s="142" t="s">
        <v>24</v>
      </c>
      <c r="M89" s="144"/>
      <c r="N89" s="26" t="s">
        <v>23</v>
      </c>
      <c r="O89" s="128" t="s">
        <v>24</v>
      </c>
      <c r="P89" s="129"/>
      <c r="Q89" s="56" t="s">
        <v>23</v>
      </c>
      <c r="R89" s="100" t="s">
        <v>24</v>
      </c>
      <c r="S89" s="101"/>
    </row>
    <row r="90" spans="2:19" x14ac:dyDescent="0.35">
      <c r="B90" s="3" t="s">
        <v>2</v>
      </c>
      <c r="C90" s="156" t="s">
        <v>93</v>
      </c>
      <c r="D90" s="157"/>
      <c r="E90" s="157"/>
      <c r="F90" s="157"/>
      <c r="G90" s="157"/>
      <c r="H90" s="157"/>
      <c r="I90" s="157"/>
      <c r="J90" s="158"/>
      <c r="K90" s="10">
        <v>5.1000000000000004E-3</v>
      </c>
      <c r="L90" s="153">
        <f>K90*($L$23+$L$54+$L$63+$L$82+$L$87)</f>
        <v>22.98</v>
      </c>
      <c r="M90" s="154"/>
      <c r="N90" s="30">
        <f>K90</f>
        <v>5.1000000000000004E-3</v>
      </c>
      <c r="O90" s="118">
        <f>N90*($O$23+$O$54+$O$63+$O$82+$O$87)</f>
        <v>24.43</v>
      </c>
      <c r="P90" s="119"/>
      <c r="Q90" s="61">
        <f>N90</f>
        <v>5.1000000000000004E-3</v>
      </c>
      <c r="R90" s="92">
        <f>Q90*($R$23+$R$54+$R$63+$R$82+$R$87)</f>
        <v>23.79</v>
      </c>
      <c r="S90" s="93"/>
    </row>
    <row r="91" spans="2:19" x14ac:dyDescent="0.35">
      <c r="B91" s="3" t="s">
        <v>4</v>
      </c>
      <c r="C91" s="156" t="s">
        <v>94</v>
      </c>
      <c r="D91" s="157"/>
      <c r="E91" s="157"/>
      <c r="F91" s="157"/>
      <c r="G91" s="157"/>
      <c r="H91" s="157"/>
      <c r="I91" s="157"/>
      <c r="J91" s="158"/>
      <c r="K91" s="10">
        <f>K90</f>
        <v>5.1000000000000004E-3</v>
      </c>
      <c r="L91" s="153">
        <f>K91*($L$23+$L$54+$L$63+$L$82+$L$87+$L$90)</f>
        <v>23.1</v>
      </c>
      <c r="M91" s="154"/>
      <c r="N91" s="30">
        <f>N90</f>
        <v>5.1000000000000004E-3</v>
      </c>
      <c r="O91" s="118">
        <f>N91*($O$23+$O$54+$O$63+$O$82+$O$87+$O$90)</f>
        <v>24.55</v>
      </c>
      <c r="P91" s="119"/>
      <c r="Q91" s="61">
        <f>Q90</f>
        <v>5.1000000000000004E-3</v>
      </c>
      <c r="R91" s="92">
        <f>Q91*($R$23+$R$54+$R$63+$R$82+$R$87+$R$90)</f>
        <v>23.92</v>
      </c>
      <c r="S91" s="93"/>
    </row>
    <row r="92" spans="2:19" x14ac:dyDescent="0.35">
      <c r="B92" s="3" t="s">
        <v>95</v>
      </c>
      <c r="C92" s="170" t="s">
        <v>96</v>
      </c>
      <c r="D92" s="171"/>
      <c r="E92" s="171"/>
      <c r="F92" s="171"/>
      <c r="G92" s="171"/>
      <c r="H92" s="171"/>
      <c r="I92" s="171"/>
      <c r="J92" s="171"/>
      <c r="K92" s="171"/>
      <c r="L92" s="171"/>
      <c r="M92" s="172"/>
    </row>
    <row r="93" spans="2:19" x14ac:dyDescent="0.35">
      <c r="B93" s="3"/>
      <c r="C93" s="156" t="s">
        <v>166</v>
      </c>
      <c r="D93" s="157"/>
      <c r="E93" s="157"/>
      <c r="F93" s="157"/>
      <c r="G93" s="157"/>
      <c r="H93" s="157"/>
      <c r="I93" s="157"/>
      <c r="J93" s="158"/>
      <c r="K93" s="10">
        <v>6.4999999999999997E-3</v>
      </c>
      <c r="L93" s="153">
        <f>K93*L106</f>
        <v>32.4</v>
      </c>
      <c r="M93" s="154"/>
      <c r="N93" s="30">
        <v>6.4999999999999997E-3</v>
      </c>
      <c r="O93" s="118">
        <f>N93*O106</f>
        <v>34.43</v>
      </c>
      <c r="P93" s="119"/>
      <c r="Q93" s="61">
        <v>6.4999999999999997E-3</v>
      </c>
      <c r="R93" s="92">
        <f>Q93*R106</f>
        <v>33.54</v>
      </c>
      <c r="S93" s="93"/>
    </row>
    <row r="94" spans="2:19" x14ac:dyDescent="0.35">
      <c r="B94" s="3"/>
      <c r="C94" s="156" t="s">
        <v>167</v>
      </c>
      <c r="D94" s="157"/>
      <c r="E94" s="157"/>
      <c r="F94" s="157"/>
      <c r="G94" s="157"/>
      <c r="H94" s="157"/>
      <c r="I94" s="157"/>
      <c r="J94" s="158"/>
      <c r="K94" s="10">
        <v>0.03</v>
      </c>
      <c r="L94" s="153">
        <f>K94*L106</f>
        <v>149.52000000000001</v>
      </c>
      <c r="M94" s="154"/>
      <c r="N94" s="30">
        <v>0.03</v>
      </c>
      <c r="O94" s="118">
        <f>N94*O106</f>
        <v>158.88999999999999</v>
      </c>
      <c r="P94" s="119"/>
      <c r="Q94" s="61">
        <v>0.03</v>
      </c>
      <c r="R94" s="92">
        <f>Q94*R106</f>
        <v>154.79</v>
      </c>
      <c r="S94" s="93"/>
    </row>
    <row r="95" spans="2:19" x14ac:dyDescent="0.35">
      <c r="B95" s="3" t="s">
        <v>97</v>
      </c>
      <c r="C95" s="156" t="s">
        <v>98</v>
      </c>
      <c r="D95" s="157"/>
      <c r="E95" s="157"/>
      <c r="F95" s="157"/>
      <c r="G95" s="157"/>
      <c r="H95" s="157"/>
      <c r="I95" s="157"/>
      <c r="J95" s="157"/>
      <c r="K95" s="157"/>
      <c r="L95" s="157"/>
      <c r="M95" s="158"/>
      <c r="O95" s="35"/>
      <c r="P95" s="35"/>
      <c r="R95" s="66"/>
      <c r="S95" s="66"/>
    </row>
    <row r="96" spans="2:19" x14ac:dyDescent="0.35">
      <c r="B96" s="3"/>
      <c r="C96" s="156" t="s">
        <v>168</v>
      </c>
      <c r="D96" s="157"/>
      <c r="E96" s="157"/>
      <c r="F96" s="157"/>
      <c r="G96" s="157"/>
      <c r="H96" s="157"/>
      <c r="I96" s="157"/>
      <c r="J96" s="158"/>
      <c r="K96" s="10">
        <v>0.05</v>
      </c>
      <c r="L96" s="153">
        <f>K96*L106</f>
        <v>249.2</v>
      </c>
      <c r="M96" s="154"/>
      <c r="N96" s="30">
        <v>0.05</v>
      </c>
      <c r="O96" s="118">
        <f>N96*O106</f>
        <v>264.82</v>
      </c>
      <c r="P96" s="119"/>
      <c r="Q96" s="61">
        <v>0.05</v>
      </c>
      <c r="R96" s="92">
        <f>Q96*R106</f>
        <v>257.98</v>
      </c>
      <c r="S96" s="93"/>
    </row>
    <row r="97" spans="2:19" x14ac:dyDescent="0.35">
      <c r="B97" s="142" t="s">
        <v>99</v>
      </c>
      <c r="C97" s="143"/>
      <c r="D97" s="143"/>
      <c r="E97" s="143"/>
      <c r="F97" s="143"/>
      <c r="G97" s="143"/>
      <c r="H97" s="143"/>
      <c r="I97" s="143"/>
      <c r="J97" s="144"/>
      <c r="K97" s="11">
        <f>SUM(K90:K96)</f>
        <v>9.6699999999999994E-2</v>
      </c>
      <c r="L97" s="145">
        <f>SUM(L90:M96)</f>
        <v>477.2</v>
      </c>
      <c r="M97" s="146"/>
      <c r="N97" s="31">
        <f>SUM(N90:N96)</f>
        <v>9.6699999999999994E-2</v>
      </c>
      <c r="O97" s="120">
        <f>SUM(O90:P96)</f>
        <v>507.12</v>
      </c>
      <c r="P97" s="121"/>
      <c r="Q97" s="62">
        <f>SUM(Q90:Q96)</f>
        <v>9.6699999999999994E-2</v>
      </c>
      <c r="R97" s="90">
        <f>SUM(R90:S96)</f>
        <v>494.02</v>
      </c>
      <c r="S97" s="91"/>
    </row>
    <row r="98" spans="2:19" x14ac:dyDescent="0.35">
      <c r="B98" s="142" t="s">
        <v>100</v>
      </c>
      <c r="C98" s="143"/>
      <c r="D98" s="143"/>
      <c r="E98" s="143"/>
      <c r="F98" s="143"/>
      <c r="G98" s="143"/>
      <c r="H98" s="143"/>
      <c r="I98" s="143"/>
      <c r="J98" s="143"/>
      <c r="K98" s="144"/>
      <c r="L98" s="142" t="s">
        <v>24</v>
      </c>
      <c r="M98" s="144"/>
      <c r="O98" s="128" t="s">
        <v>24</v>
      </c>
      <c r="P98" s="129"/>
      <c r="R98" s="100" t="s">
        <v>24</v>
      </c>
      <c r="S98" s="101"/>
    </row>
    <row r="99" spans="2:19" x14ac:dyDescent="0.35">
      <c r="B99" s="3" t="s">
        <v>2</v>
      </c>
      <c r="C99" s="156" t="s">
        <v>101</v>
      </c>
      <c r="D99" s="157"/>
      <c r="E99" s="157"/>
      <c r="F99" s="157"/>
      <c r="G99" s="157"/>
      <c r="H99" s="157"/>
      <c r="I99" s="157"/>
      <c r="J99" s="157"/>
      <c r="K99" s="158"/>
      <c r="L99" s="153">
        <f>SUM(L23)</f>
        <v>2074.46</v>
      </c>
      <c r="M99" s="154"/>
      <c r="O99" s="118">
        <f>SUM(O23)</f>
        <v>2209.3000000000002</v>
      </c>
      <c r="P99" s="119"/>
      <c r="R99" s="92">
        <f>SUM(R23)</f>
        <v>2209.3000000000002</v>
      </c>
      <c r="S99" s="93"/>
    </row>
    <row r="100" spans="2:19" x14ac:dyDescent="0.35">
      <c r="B100" s="3" t="s">
        <v>4</v>
      </c>
      <c r="C100" s="156" t="s">
        <v>102</v>
      </c>
      <c r="D100" s="157"/>
      <c r="E100" s="157"/>
      <c r="F100" s="157"/>
      <c r="G100" s="157"/>
      <c r="H100" s="157"/>
      <c r="I100" s="157"/>
      <c r="J100" s="157"/>
      <c r="K100" s="158"/>
      <c r="L100" s="153">
        <f>SUM(L54)</f>
        <v>2095.96</v>
      </c>
      <c r="M100" s="154"/>
      <c r="O100" s="118">
        <f>SUM(O54)</f>
        <v>2228.86</v>
      </c>
      <c r="P100" s="119"/>
      <c r="R100" s="92">
        <f>SUM(R54)</f>
        <v>2228.86</v>
      </c>
      <c r="S100" s="93"/>
    </row>
    <row r="101" spans="2:19" x14ac:dyDescent="0.35">
      <c r="B101" s="3" t="s">
        <v>6</v>
      </c>
      <c r="C101" s="156" t="s">
        <v>103</v>
      </c>
      <c r="D101" s="157"/>
      <c r="E101" s="157"/>
      <c r="F101" s="157"/>
      <c r="G101" s="157"/>
      <c r="H101" s="157"/>
      <c r="I101" s="157"/>
      <c r="J101" s="157"/>
      <c r="K101" s="158"/>
      <c r="L101" s="153">
        <f>SUM(L63)</f>
        <v>146.66</v>
      </c>
      <c r="M101" s="154"/>
      <c r="O101" s="118">
        <f>SUM(O63)</f>
        <v>156.19999999999999</v>
      </c>
      <c r="P101" s="119"/>
      <c r="R101" s="92">
        <f>SUM(R63)</f>
        <v>95.17</v>
      </c>
      <c r="S101" s="93"/>
    </row>
    <row r="102" spans="2:19" x14ac:dyDescent="0.35">
      <c r="B102" s="3" t="s">
        <v>8</v>
      </c>
      <c r="C102" s="156" t="s">
        <v>68</v>
      </c>
      <c r="D102" s="157"/>
      <c r="E102" s="157"/>
      <c r="F102" s="157"/>
      <c r="G102" s="157"/>
      <c r="H102" s="157"/>
      <c r="I102" s="157"/>
      <c r="J102" s="157"/>
      <c r="K102" s="158"/>
      <c r="L102" s="153">
        <f>SUM(L82)</f>
        <v>80.28</v>
      </c>
      <c r="M102" s="154"/>
      <c r="O102" s="118">
        <f>SUM(O82)</f>
        <v>85.5</v>
      </c>
      <c r="P102" s="119"/>
      <c r="R102" s="92">
        <f>SUM(R82)</f>
        <v>49.71</v>
      </c>
      <c r="S102" s="93"/>
    </row>
    <row r="103" spans="2:19" x14ac:dyDescent="0.35">
      <c r="B103" s="3" t="s">
        <v>10</v>
      </c>
      <c r="C103" s="156" t="s">
        <v>104</v>
      </c>
      <c r="D103" s="157"/>
      <c r="E103" s="157"/>
      <c r="F103" s="157"/>
      <c r="G103" s="157"/>
      <c r="H103" s="157"/>
      <c r="I103" s="157"/>
      <c r="J103" s="157"/>
      <c r="K103" s="158"/>
      <c r="L103" s="153">
        <f>SUM(L87)</f>
        <v>109.46</v>
      </c>
      <c r="M103" s="154"/>
      <c r="O103" s="118">
        <f>SUM(O87)</f>
        <v>109.46</v>
      </c>
      <c r="P103" s="119"/>
      <c r="R103" s="92">
        <f>SUM(R87)</f>
        <v>82.63</v>
      </c>
      <c r="S103" s="93"/>
    </row>
    <row r="104" spans="2:19" x14ac:dyDescent="0.35">
      <c r="B104" s="142" t="s">
        <v>105</v>
      </c>
      <c r="C104" s="143"/>
      <c r="D104" s="143"/>
      <c r="E104" s="143"/>
      <c r="F104" s="143"/>
      <c r="G104" s="143"/>
      <c r="H104" s="143"/>
      <c r="I104" s="143"/>
      <c r="J104" s="143"/>
      <c r="K104" s="144"/>
      <c r="L104" s="145">
        <f>SUM(L99:M103)</f>
        <v>4506.82</v>
      </c>
      <c r="M104" s="146"/>
      <c r="O104" s="120">
        <f>SUM(O99:P103)</f>
        <v>4789.32</v>
      </c>
      <c r="P104" s="121"/>
      <c r="R104" s="90">
        <f>SUM(R99:S103)</f>
        <v>4665.67</v>
      </c>
      <c r="S104" s="91"/>
    </row>
    <row r="105" spans="2:19" x14ac:dyDescent="0.35">
      <c r="B105" s="3" t="s">
        <v>42</v>
      </c>
      <c r="C105" s="156" t="s">
        <v>106</v>
      </c>
      <c r="D105" s="157"/>
      <c r="E105" s="157"/>
      <c r="F105" s="157"/>
      <c r="G105" s="157"/>
      <c r="H105" s="157"/>
      <c r="I105" s="157"/>
      <c r="J105" s="157"/>
      <c r="K105" s="158"/>
      <c r="L105" s="153">
        <f>SUM(L97)</f>
        <v>477.2</v>
      </c>
      <c r="M105" s="154"/>
      <c r="N105" s="36"/>
      <c r="O105" s="118">
        <f>SUM(O97)</f>
        <v>507.12</v>
      </c>
      <c r="P105" s="119"/>
      <c r="Q105" s="67"/>
      <c r="R105" s="92">
        <f>SUM(R97)</f>
        <v>494.02</v>
      </c>
      <c r="S105" s="93"/>
    </row>
    <row r="106" spans="2:19" x14ac:dyDescent="0.35">
      <c r="B106" s="142" t="s">
        <v>107</v>
      </c>
      <c r="C106" s="143"/>
      <c r="D106" s="143"/>
      <c r="E106" s="143"/>
      <c r="F106" s="143"/>
      <c r="G106" s="143"/>
      <c r="H106" s="143"/>
      <c r="I106" s="143"/>
      <c r="J106" s="143"/>
      <c r="K106" s="144"/>
      <c r="L106" s="145">
        <f>(L90+L91+L104)*100/91.35</f>
        <v>4984.0200000000004</v>
      </c>
      <c r="M106" s="146"/>
      <c r="N106" s="36"/>
      <c r="O106" s="120">
        <f>(O90+O91+O104)*100/91.35</f>
        <v>5296.44</v>
      </c>
      <c r="P106" s="121"/>
      <c r="Q106" s="67"/>
      <c r="R106" s="90">
        <f>(R90+R91+R104)*100/91.35</f>
        <v>5159.6899999999996</v>
      </c>
      <c r="S106" s="91"/>
    </row>
    <row r="107" spans="2:19" x14ac:dyDescent="0.35">
      <c r="B107" s="159" t="s">
        <v>108</v>
      </c>
      <c r="C107" s="160"/>
      <c r="D107" s="160"/>
      <c r="E107" s="160"/>
      <c r="F107" s="160"/>
      <c r="G107" s="160"/>
      <c r="H107" s="160"/>
      <c r="I107" s="160"/>
      <c r="J107" s="160"/>
      <c r="K107" s="160"/>
      <c r="L107" s="160"/>
      <c r="M107" s="161"/>
    </row>
    <row r="108" spans="2:19" ht="15" customHeight="1" x14ac:dyDescent="0.35">
      <c r="B108" s="162" t="s">
        <v>109</v>
      </c>
      <c r="C108" s="163"/>
      <c r="D108" s="147" t="s">
        <v>110</v>
      </c>
      <c r="E108" s="148"/>
      <c r="F108" s="147" t="s">
        <v>111</v>
      </c>
      <c r="G108" s="166"/>
      <c r="H108" s="148"/>
      <c r="I108" s="147" t="s">
        <v>112</v>
      </c>
      <c r="J108" s="148"/>
      <c r="K108" s="168" t="s">
        <v>113</v>
      </c>
      <c r="L108" s="147" t="s">
        <v>114</v>
      </c>
      <c r="M108" s="148"/>
      <c r="N108" s="122"/>
      <c r="O108" s="124" t="s">
        <v>114</v>
      </c>
      <c r="P108" s="125"/>
      <c r="Q108" s="94"/>
      <c r="R108" s="96" t="s">
        <v>114</v>
      </c>
      <c r="S108" s="97"/>
    </row>
    <row r="109" spans="2:19" x14ac:dyDescent="0.35">
      <c r="B109" s="164"/>
      <c r="C109" s="165"/>
      <c r="D109" s="149"/>
      <c r="E109" s="150"/>
      <c r="F109" s="149"/>
      <c r="G109" s="167"/>
      <c r="H109" s="150"/>
      <c r="I109" s="149"/>
      <c r="J109" s="150"/>
      <c r="K109" s="169"/>
      <c r="L109" s="149"/>
      <c r="M109" s="150"/>
      <c r="N109" s="123"/>
      <c r="O109" s="126"/>
      <c r="P109" s="127"/>
      <c r="Q109" s="95"/>
      <c r="R109" s="98"/>
      <c r="S109" s="99"/>
    </row>
    <row r="110" spans="2:19" x14ac:dyDescent="0.35">
      <c r="B110" s="151" t="s">
        <v>115</v>
      </c>
      <c r="C110" s="152"/>
      <c r="D110" s="153">
        <f>L106</f>
        <v>4984.0200000000004</v>
      </c>
      <c r="E110" s="154"/>
      <c r="F110" s="151">
        <v>2</v>
      </c>
      <c r="G110" s="155"/>
      <c r="H110" s="152"/>
      <c r="I110" s="153">
        <f>D110*F110</f>
        <v>9968.0400000000009</v>
      </c>
      <c r="J110" s="154"/>
      <c r="K110" s="3">
        <v>1</v>
      </c>
      <c r="L110" s="153">
        <f>I110*K110</f>
        <v>9968.0400000000009</v>
      </c>
      <c r="M110" s="154"/>
      <c r="N110" s="37"/>
      <c r="O110" s="118">
        <f>O106*F110</f>
        <v>10592.88</v>
      </c>
      <c r="P110" s="119"/>
      <c r="Q110" s="68"/>
      <c r="R110" s="92">
        <f>R106*F110</f>
        <v>10319.379999999999</v>
      </c>
      <c r="S110" s="93"/>
    </row>
    <row r="111" spans="2:19" x14ac:dyDescent="0.35">
      <c r="B111" s="142" t="s">
        <v>116</v>
      </c>
      <c r="C111" s="143"/>
      <c r="D111" s="143"/>
      <c r="E111" s="143"/>
      <c r="F111" s="143"/>
      <c r="G111" s="143"/>
      <c r="H111" s="143"/>
      <c r="I111" s="143"/>
      <c r="J111" s="143"/>
      <c r="K111" s="144"/>
      <c r="L111" s="145">
        <f>SUM(L110)</f>
        <v>9968.0400000000009</v>
      </c>
      <c r="M111" s="146"/>
      <c r="O111" s="120">
        <f>SUM(O110)</f>
        <v>10592.88</v>
      </c>
      <c r="P111" s="121"/>
      <c r="R111" s="90">
        <f>SUM(R110)</f>
        <v>10319.379999999999</v>
      </c>
      <c r="S111" s="91"/>
    </row>
  </sheetData>
  <mergeCells count="387">
    <mergeCell ref="N2:P3"/>
    <mergeCell ref="B16:M16"/>
    <mergeCell ref="B2:M2"/>
    <mergeCell ref="B3:M3"/>
    <mergeCell ref="C4:J4"/>
    <mergeCell ref="K4:M4"/>
    <mergeCell ref="C5:J5"/>
    <mergeCell ref="K5:M5"/>
    <mergeCell ref="B9:M9"/>
    <mergeCell ref="B10:M10"/>
    <mergeCell ref="C11:J11"/>
    <mergeCell ref="K11:M11"/>
    <mergeCell ref="C13:J13"/>
    <mergeCell ref="K13:M13"/>
    <mergeCell ref="C14:J14"/>
    <mergeCell ref="K14:M14"/>
    <mergeCell ref="C15:J15"/>
    <mergeCell ref="K15:M15"/>
    <mergeCell ref="C12:J12"/>
    <mergeCell ref="K12:M12"/>
    <mergeCell ref="C6:J6"/>
    <mergeCell ref="K6:M6"/>
    <mergeCell ref="C7:J7"/>
    <mergeCell ref="K7:M7"/>
    <mergeCell ref="C8:J8"/>
    <mergeCell ref="K8:M8"/>
    <mergeCell ref="C20:J20"/>
    <mergeCell ref="L20:M20"/>
    <mergeCell ref="C21:J21"/>
    <mergeCell ref="L21:M21"/>
    <mergeCell ref="B23:K23"/>
    <mergeCell ref="L23:M23"/>
    <mergeCell ref="C22:J22"/>
    <mergeCell ref="L22:M22"/>
    <mergeCell ref="C17:J17"/>
    <mergeCell ref="L17:M17"/>
    <mergeCell ref="C18:J18"/>
    <mergeCell ref="L18:M18"/>
    <mergeCell ref="C19:J19"/>
    <mergeCell ref="L19:M19"/>
    <mergeCell ref="C28:J28"/>
    <mergeCell ref="L28:M28"/>
    <mergeCell ref="B29:J29"/>
    <mergeCell ref="L29:M29"/>
    <mergeCell ref="B30:M30"/>
    <mergeCell ref="C31:J31"/>
    <mergeCell ref="L31:M31"/>
    <mergeCell ref="B24:M24"/>
    <mergeCell ref="B25:M25"/>
    <mergeCell ref="C26:J26"/>
    <mergeCell ref="L26:M26"/>
    <mergeCell ref="C27:J27"/>
    <mergeCell ref="L27:M27"/>
    <mergeCell ref="C35:J35"/>
    <mergeCell ref="L35:M35"/>
    <mergeCell ref="C36:J36"/>
    <mergeCell ref="L36:M36"/>
    <mergeCell ref="C37:J37"/>
    <mergeCell ref="L37:M37"/>
    <mergeCell ref="C32:J32"/>
    <mergeCell ref="L32:M32"/>
    <mergeCell ref="C33:J33"/>
    <mergeCell ref="L33:M33"/>
    <mergeCell ref="C34:J34"/>
    <mergeCell ref="L34:M34"/>
    <mergeCell ref="B41:M41"/>
    <mergeCell ref="C42:K42"/>
    <mergeCell ref="L42:M42"/>
    <mergeCell ref="C43:J43"/>
    <mergeCell ref="L43:M43"/>
    <mergeCell ref="C44:J44"/>
    <mergeCell ref="L44:M44"/>
    <mergeCell ref="C38:J38"/>
    <mergeCell ref="L38:M38"/>
    <mergeCell ref="C39:J39"/>
    <mergeCell ref="L39:M39"/>
    <mergeCell ref="B40:J40"/>
    <mergeCell ref="L40:M40"/>
    <mergeCell ref="B48:K48"/>
    <mergeCell ref="L48:M48"/>
    <mergeCell ref="B49:M49"/>
    <mergeCell ref="C50:K50"/>
    <mergeCell ref="L50:M50"/>
    <mergeCell ref="C51:K51"/>
    <mergeCell ref="L51:M51"/>
    <mergeCell ref="C45:K45"/>
    <mergeCell ref="L45:M45"/>
    <mergeCell ref="C46:K46"/>
    <mergeCell ref="L46:M46"/>
    <mergeCell ref="C47:K47"/>
    <mergeCell ref="L47:M47"/>
    <mergeCell ref="B55:M55"/>
    <mergeCell ref="C56:J56"/>
    <mergeCell ref="L56:M56"/>
    <mergeCell ref="C57:J57"/>
    <mergeCell ref="L57:M57"/>
    <mergeCell ref="C58:J58"/>
    <mergeCell ref="L58:M58"/>
    <mergeCell ref="C52:K52"/>
    <mergeCell ref="L52:M52"/>
    <mergeCell ref="C53:K53"/>
    <mergeCell ref="L53:M53"/>
    <mergeCell ref="B54:K54"/>
    <mergeCell ref="L54:M54"/>
    <mergeCell ref="C62:J62"/>
    <mergeCell ref="L62:M62"/>
    <mergeCell ref="B63:J63"/>
    <mergeCell ref="L63:M63"/>
    <mergeCell ref="B64:M64"/>
    <mergeCell ref="B65:M65"/>
    <mergeCell ref="C59:J59"/>
    <mergeCell ref="L59:M59"/>
    <mergeCell ref="C60:J60"/>
    <mergeCell ref="L60:M60"/>
    <mergeCell ref="C61:J61"/>
    <mergeCell ref="L61:M61"/>
    <mergeCell ref="C69:J69"/>
    <mergeCell ref="L69:M69"/>
    <mergeCell ref="C70:J70"/>
    <mergeCell ref="L70:M70"/>
    <mergeCell ref="C71:J71"/>
    <mergeCell ref="L71:M71"/>
    <mergeCell ref="C72:J72"/>
    <mergeCell ref="L72:M72"/>
    <mergeCell ref="C66:J66"/>
    <mergeCell ref="L66:M66"/>
    <mergeCell ref="C67:J67"/>
    <mergeCell ref="L67:M67"/>
    <mergeCell ref="C68:J68"/>
    <mergeCell ref="L68:M68"/>
    <mergeCell ref="B77:K77"/>
    <mergeCell ref="L77:M77"/>
    <mergeCell ref="B78:M78"/>
    <mergeCell ref="C79:K79"/>
    <mergeCell ref="L79:M79"/>
    <mergeCell ref="C80:K80"/>
    <mergeCell ref="L80:M80"/>
    <mergeCell ref="B73:J73"/>
    <mergeCell ref="L73:M73"/>
    <mergeCell ref="B74:M74"/>
    <mergeCell ref="C75:K75"/>
    <mergeCell ref="L75:M75"/>
    <mergeCell ref="C76:K76"/>
    <mergeCell ref="L76:M76"/>
    <mergeCell ref="C85:K85"/>
    <mergeCell ref="L85:M85"/>
    <mergeCell ref="C86:K86"/>
    <mergeCell ref="L86:M86"/>
    <mergeCell ref="B87:K87"/>
    <mergeCell ref="L87:M87"/>
    <mergeCell ref="C81:K81"/>
    <mergeCell ref="L81:M81"/>
    <mergeCell ref="B82:K82"/>
    <mergeCell ref="L82:M82"/>
    <mergeCell ref="B83:M83"/>
    <mergeCell ref="C84:K84"/>
    <mergeCell ref="L84:M84"/>
    <mergeCell ref="C91:J91"/>
    <mergeCell ref="L91:M91"/>
    <mergeCell ref="C92:M92"/>
    <mergeCell ref="C93:J93"/>
    <mergeCell ref="L93:M93"/>
    <mergeCell ref="C94:J94"/>
    <mergeCell ref="L94:M94"/>
    <mergeCell ref="B88:M88"/>
    <mergeCell ref="C89:J89"/>
    <mergeCell ref="L89:M89"/>
    <mergeCell ref="C90:J90"/>
    <mergeCell ref="L90:M90"/>
    <mergeCell ref="B104:K104"/>
    <mergeCell ref="L104:M104"/>
    <mergeCell ref="C99:K99"/>
    <mergeCell ref="L99:M99"/>
    <mergeCell ref="C100:K100"/>
    <mergeCell ref="L100:M100"/>
    <mergeCell ref="C101:K101"/>
    <mergeCell ref="L101:M101"/>
    <mergeCell ref="C95:M95"/>
    <mergeCell ref="C96:J96"/>
    <mergeCell ref="L96:M96"/>
    <mergeCell ref="B97:J97"/>
    <mergeCell ref="L97:M97"/>
    <mergeCell ref="B98:K98"/>
    <mergeCell ref="L98:M98"/>
    <mergeCell ref="C102:K102"/>
    <mergeCell ref="L102:M102"/>
    <mergeCell ref="C103:K103"/>
    <mergeCell ref="L103:M103"/>
    <mergeCell ref="B111:K111"/>
    <mergeCell ref="L111:M111"/>
    <mergeCell ref="L108:M109"/>
    <mergeCell ref="B110:C110"/>
    <mergeCell ref="D110:E110"/>
    <mergeCell ref="F110:H110"/>
    <mergeCell ref="I110:J110"/>
    <mergeCell ref="L110:M110"/>
    <mergeCell ref="C105:K105"/>
    <mergeCell ref="L105:M105"/>
    <mergeCell ref="B106:K106"/>
    <mergeCell ref="L106:M106"/>
    <mergeCell ref="B107:M107"/>
    <mergeCell ref="B108:C109"/>
    <mergeCell ref="D108:E109"/>
    <mergeCell ref="F108:H109"/>
    <mergeCell ref="I108:J109"/>
    <mergeCell ref="K108:K109"/>
    <mergeCell ref="N4:P4"/>
    <mergeCell ref="N5:P5"/>
    <mergeCell ref="N6:P6"/>
    <mergeCell ref="N7:P7"/>
    <mergeCell ref="N8:P8"/>
    <mergeCell ref="N11:P11"/>
    <mergeCell ref="N12:P12"/>
    <mergeCell ref="N13:P13"/>
    <mergeCell ref="N14:P14"/>
    <mergeCell ref="N15:P15"/>
    <mergeCell ref="O17:P17"/>
    <mergeCell ref="O18:P18"/>
    <mergeCell ref="O19:P19"/>
    <mergeCell ref="O20:P20"/>
    <mergeCell ref="O21:P21"/>
    <mergeCell ref="O22:P22"/>
    <mergeCell ref="O23:P23"/>
    <mergeCell ref="O26:P26"/>
    <mergeCell ref="O27:P27"/>
    <mergeCell ref="O28:P28"/>
    <mergeCell ref="O29:P29"/>
    <mergeCell ref="O31:P31"/>
    <mergeCell ref="O32:P32"/>
    <mergeCell ref="O33:P33"/>
    <mergeCell ref="O34:P34"/>
    <mergeCell ref="O35:P35"/>
    <mergeCell ref="O36:P36"/>
    <mergeCell ref="O37:P37"/>
    <mergeCell ref="O38:P38"/>
    <mergeCell ref="O39:P39"/>
    <mergeCell ref="O40:P40"/>
    <mergeCell ref="O42:P42"/>
    <mergeCell ref="O43:P43"/>
    <mergeCell ref="O44:P44"/>
    <mergeCell ref="O45:P45"/>
    <mergeCell ref="O46:P46"/>
    <mergeCell ref="O47:P47"/>
    <mergeCell ref="O48:P48"/>
    <mergeCell ref="O50:P50"/>
    <mergeCell ref="O51:P51"/>
    <mergeCell ref="O52:P52"/>
    <mergeCell ref="O53:P53"/>
    <mergeCell ref="O54:P54"/>
    <mergeCell ref="O56:P56"/>
    <mergeCell ref="O57:P57"/>
    <mergeCell ref="O58:P58"/>
    <mergeCell ref="O59:P59"/>
    <mergeCell ref="O60:P60"/>
    <mergeCell ref="O61:P61"/>
    <mergeCell ref="O62:P62"/>
    <mergeCell ref="O63:P63"/>
    <mergeCell ref="O66:P66"/>
    <mergeCell ref="O67:P67"/>
    <mergeCell ref="O68:P68"/>
    <mergeCell ref="O69:P69"/>
    <mergeCell ref="O70:P70"/>
    <mergeCell ref="O71:P71"/>
    <mergeCell ref="O72:P72"/>
    <mergeCell ref="O73:P73"/>
    <mergeCell ref="O75:P75"/>
    <mergeCell ref="O76:P76"/>
    <mergeCell ref="O77:P77"/>
    <mergeCell ref="O79:P79"/>
    <mergeCell ref="O80:P80"/>
    <mergeCell ref="O81:P81"/>
    <mergeCell ref="O82:P82"/>
    <mergeCell ref="O84:P84"/>
    <mergeCell ref="O85:P85"/>
    <mergeCell ref="O86:P86"/>
    <mergeCell ref="O89:P89"/>
    <mergeCell ref="O90:P90"/>
    <mergeCell ref="O91:P91"/>
    <mergeCell ref="O87:P87"/>
    <mergeCell ref="O105:P105"/>
    <mergeCell ref="O106:P106"/>
    <mergeCell ref="N108:N109"/>
    <mergeCell ref="O108:P109"/>
    <mergeCell ref="O110:P110"/>
    <mergeCell ref="O111:P111"/>
    <mergeCell ref="O93:P93"/>
    <mergeCell ref="O94:P94"/>
    <mergeCell ref="O96:P96"/>
    <mergeCell ref="O97:P97"/>
    <mergeCell ref="O98:P98"/>
    <mergeCell ref="O99:P99"/>
    <mergeCell ref="O100:P100"/>
    <mergeCell ref="O101:P101"/>
    <mergeCell ref="O102:P102"/>
    <mergeCell ref="O103:P103"/>
    <mergeCell ref="O104:P104"/>
    <mergeCell ref="Q2:S3"/>
    <mergeCell ref="Q4:S4"/>
    <mergeCell ref="Q5:S5"/>
    <mergeCell ref="Q6:S6"/>
    <mergeCell ref="Q7:S7"/>
    <mergeCell ref="Q8:S8"/>
    <mergeCell ref="Q11:S11"/>
    <mergeCell ref="Q12:S12"/>
    <mergeCell ref="Q13:S13"/>
    <mergeCell ref="Q14:S14"/>
    <mergeCell ref="Q15:S15"/>
    <mergeCell ref="R17:S17"/>
    <mergeCell ref="R18:S18"/>
    <mergeCell ref="R19:S19"/>
    <mergeCell ref="R20:S20"/>
    <mergeCell ref="R21:S21"/>
    <mergeCell ref="R22:S22"/>
    <mergeCell ref="R23:S23"/>
    <mergeCell ref="R26:S26"/>
    <mergeCell ref="R27:S27"/>
    <mergeCell ref="R28:S28"/>
    <mergeCell ref="R29:S29"/>
    <mergeCell ref="R31:S31"/>
    <mergeCell ref="R32:S32"/>
    <mergeCell ref="R33:S33"/>
    <mergeCell ref="R34:S34"/>
    <mergeCell ref="R35:S35"/>
    <mergeCell ref="R36:S36"/>
    <mergeCell ref="R37:S37"/>
    <mergeCell ref="R38:S38"/>
    <mergeCell ref="R39:S39"/>
    <mergeCell ref="R40:S40"/>
    <mergeCell ref="R42:S42"/>
    <mergeCell ref="R43:S43"/>
    <mergeCell ref="R44:S44"/>
    <mergeCell ref="R45:S45"/>
    <mergeCell ref="R46:S46"/>
    <mergeCell ref="R47:S47"/>
    <mergeCell ref="R48:S48"/>
    <mergeCell ref="R50:S50"/>
    <mergeCell ref="R51:S51"/>
    <mergeCell ref="R52:S52"/>
    <mergeCell ref="R53:S53"/>
    <mergeCell ref="R54:S54"/>
    <mergeCell ref="R56:S56"/>
    <mergeCell ref="R57:S57"/>
    <mergeCell ref="R58:S58"/>
    <mergeCell ref="R59:S59"/>
    <mergeCell ref="R60:S60"/>
    <mergeCell ref="R61:S61"/>
    <mergeCell ref="R62:S62"/>
    <mergeCell ref="R63:S63"/>
    <mergeCell ref="R66:S66"/>
    <mergeCell ref="R67:S67"/>
    <mergeCell ref="R68:S68"/>
    <mergeCell ref="R69:S69"/>
    <mergeCell ref="R70:S70"/>
    <mergeCell ref="R71:S71"/>
    <mergeCell ref="R72:S72"/>
    <mergeCell ref="R73:S73"/>
    <mergeCell ref="R75:S75"/>
    <mergeCell ref="R76:S76"/>
    <mergeCell ref="R77:S77"/>
    <mergeCell ref="R79:S79"/>
    <mergeCell ref="R80:S80"/>
    <mergeCell ref="R81:S81"/>
    <mergeCell ref="R82:S82"/>
    <mergeCell ref="R84:S84"/>
    <mergeCell ref="R85:S85"/>
    <mergeCell ref="R86:S86"/>
    <mergeCell ref="R87:S87"/>
    <mergeCell ref="R89:S89"/>
    <mergeCell ref="R90:S90"/>
    <mergeCell ref="R91:S91"/>
    <mergeCell ref="R93:S93"/>
    <mergeCell ref="R94:S94"/>
    <mergeCell ref="R96:S96"/>
    <mergeCell ref="R97:S97"/>
    <mergeCell ref="R98:S98"/>
    <mergeCell ref="R99:S99"/>
    <mergeCell ref="R100:S100"/>
    <mergeCell ref="R111:S111"/>
    <mergeCell ref="R101:S101"/>
    <mergeCell ref="R102:S102"/>
    <mergeCell ref="R103:S103"/>
    <mergeCell ref="R104:S104"/>
    <mergeCell ref="R105:S105"/>
    <mergeCell ref="R106:S106"/>
    <mergeCell ref="Q108:Q109"/>
    <mergeCell ref="R108:S109"/>
    <mergeCell ref="R110:S110"/>
  </mergeCells>
  <pageMargins left="0.511811024" right="0.511811024" top="0.78740157499999996" bottom="0.78740157499999996" header="0.31496062000000002" footer="0.31496062000000002"/>
  <pageSetup paperSize="9" scale="78" orientation="portrait" r:id="rId1"/>
  <rowBreaks count="1" manualBreakCount="1">
    <brk id="63" min="1" max="12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BAB4F-0069-416D-AFD4-E891C212BA03}">
  <dimension ref="B2:S111"/>
  <sheetViews>
    <sheetView topLeftCell="A81" zoomScale="80" zoomScaleNormal="80" workbookViewId="0">
      <selection activeCell="R81" sqref="R81:S81"/>
    </sheetView>
  </sheetViews>
  <sheetFormatPr defaultColWidth="9.08984375" defaultRowHeight="14.5" x14ac:dyDescent="0.35"/>
  <cols>
    <col min="1" max="10" width="9.08984375" style="2"/>
    <col min="11" max="11" width="10.08984375" style="2" bestFit="1" customWidth="1"/>
    <col min="12" max="13" width="9.08984375" style="2"/>
    <col min="14" max="14" width="10.08984375" style="25" bestFit="1" customWidth="1"/>
    <col min="15" max="16" width="9.08984375" style="25"/>
    <col min="17" max="17" width="10.08984375" style="57" bestFit="1" customWidth="1"/>
    <col min="18" max="19" width="9.08984375" style="57"/>
    <col min="20" max="16384" width="9.08984375" style="2"/>
  </cols>
  <sheetData>
    <row r="2" spans="2:19" x14ac:dyDescent="0.35">
      <c r="B2" s="181" t="s">
        <v>149</v>
      </c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7" t="s">
        <v>185</v>
      </c>
      <c r="O2" s="88"/>
      <c r="P2" s="88"/>
      <c r="Q2" s="113" t="str">
        <f>'12hrs D'!Q2</f>
        <v>1ª PRORROGAÇÃO</v>
      </c>
      <c r="R2" s="80"/>
      <c r="S2" s="80"/>
    </row>
    <row r="3" spans="2:19" x14ac:dyDescent="0.35">
      <c r="B3" s="181" t="s">
        <v>1</v>
      </c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8"/>
      <c r="O3" s="89"/>
      <c r="P3" s="89"/>
      <c r="Q3" s="114"/>
      <c r="R3" s="81"/>
      <c r="S3" s="81"/>
    </row>
    <row r="4" spans="2:19" x14ac:dyDescent="0.35">
      <c r="B4" s="3" t="s">
        <v>2</v>
      </c>
      <c r="C4" s="179" t="s">
        <v>3</v>
      </c>
      <c r="D4" s="179"/>
      <c r="E4" s="179"/>
      <c r="F4" s="179"/>
      <c r="G4" s="179"/>
      <c r="H4" s="179"/>
      <c r="I4" s="179"/>
      <c r="J4" s="179"/>
      <c r="K4" s="189">
        <v>45597</v>
      </c>
      <c r="L4" s="181"/>
      <c r="M4" s="181"/>
      <c r="N4" s="138"/>
      <c r="O4" s="134"/>
      <c r="P4" s="134"/>
      <c r="Q4" s="115"/>
      <c r="R4" s="108"/>
      <c r="S4" s="108"/>
    </row>
    <row r="5" spans="2:19" ht="15" customHeight="1" x14ac:dyDescent="0.35">
      <c r="B5" s="4" t="s">
        <v>4</v>
      </c>
      <c r="C5" s="190" t="s">
        <v>5</v>
      </c>
      <c r="D5" s="191"/>
      <c r="E5" s="191"/>
      <c r="F5" s="191"/>
      <c r="G5" s="191"/>
      <c r="H5" s="191"/>
      <c r="I5" s="191"/>
      <c r="J5" s="191"/>
      <c r="K5" s="192" t="s">
        <v>178</v>
      </c>
      <c r="L5" s="192"/>
      <c r="M5" s="192"/>
      <c r="N5" s="139" t="s">
        <v>178</v>
      </c>
      <c r="O5" s="139"/>
      <c r="P5" s="139"/>
      <c r="Q5" s="116" t="s">
        <v>178</v>
      </c>
      <c r="R5" s="116"/>
      <c r="S5" s="116"/>
    </row>
    <row r="6" spans="2:19" x14ac:dyDescent="0.35">
      <c r="B6" s="3" t="s">
        <v>6</v>
      </c>
      <c r="C6" s="179" t="s">
        <v>7</v>
      </c>
      <c r="D6" s="179"/>
      <c r="E6" s="179"/>
      <c r="F6" s="179"/>
      <c r="G6" s="179"/>
      <c r="H6" s="179"/>
      <c r="I6" s="179"/>
      <c r="J6" s="179"/>
      <c r="K6" s="189">
        <v>45292</v>
      </c>
      <c r="L6" s="181"/>
      <c r="M6" s="181"/>
      <c r="N6" s="138"/>
      <c r="O6" s="134"/>
      <c r="P6" s="134"/>
      <c r="Q6" s="115"/>
      <c r="R6" s="108"/>
      <c r="S6" s="108"/>
    </row>
    <row r="7" spans="2:19" x14ac:dyDescent="0.35">
      <c r="B7" s="3" t="s">
        <v>8</v>
      </c>
      <c r="C7" s="179" t="s">
        <v>9</v>
      </c>
      <c r="D7" s="179"/>
      <c r="E7" s="179"/>
      <c r="F7" s="179"/>
      <c r="G7" s="179"/>
      <c r="H7" s="179"/>
      <c r="I7" s="179"/>
      <c r="J7" s="179"/>
      <c r="K7" s="181" t="str">
        <f>'12hrs D'!K7:M7</f>
        <v>PE000283/2024</v>
      </c>
      <c r="L7" s="181"/>
      <c r="M7" s="181"/>
      <c r="N7" s="134" t="str">
        <f>'12hrs D'!N7:P7</f>
        <v>PE000616/2025</v>
      </c>
      <c r="O7" s="134"/>
      <c r="P7" s="134"/>
      <c r="Q7" s="108" t="str">
        <f>'12hrs D'!Q7:S7</f>
        <v>PE000616/2025</v>
      </c>
      <c r="R7" s="108"/>
      <c r="S7" s="108"/>
    </row>
    <row r="8" spans="2:19" ht="15" customHeight="1" x14ac:dyDescent="0.35">
      <c r="B8" s="3" t="s">
        <v>10</v>
      </c>
      <c r="C8" s="179" t="s">
        <v>11</v>
      </c>
      <c r="D8" s="179"/>
      <c r="E8" s="179"/>
      <c r="F8" s="179"/>
      <c r="G8" s="179"/>
      <c r="H8" s="179"/>
      <c r="I8" s="179"/>
      <c r="J8" s="179"/>
      <c r="K8" s="181">
        <v>12</v>
      </c>
      <c r="L8" s="181"/>
      <c r="M8" s="181"/>
      <c r="N8" s="134">
        <v>12</v>
      </c>
      <c r="O8" s="134"/>
      <c r="P8" s="134"/>
      <c r="Q8" s="108">
        <v>12</v>
      </c>
      <c r="R8" s="108"/>
      <c r="S8" s="108"/>
    </row>
    <row r="9" spans="2:19" x14ac:dyDescent="0.35">
      <c r="B9" s="181" t="s">
        <v>12</v>
      </c>
      <c r="C9" s="181"/>
      <c r="D9" s="181"/>
      <c r="E9" s="181"/>
      <c r="F9" s="181"/>
      <c r="G9" s="181"/>
      <c r="H9" s="181"/>
      <c r="I9" s="181"/>
      <c r="J9" s="181"/>
      <c r="K9" s="181"/>
      <c r="L9" s="181"/>
      <c r="M9" s="181"/>
    </row>
    <row r="10" spans="2:19" x14ac:dyDescent="0.35">
      <c r="B10" s="181" t="s">
        <v>13</v>
      </c>
      <c r="C10" s="181"/>
      <c r="D10" s="181"/>
      <c r="E10" s="181"/>
      <c r="F10" s="181"/>
      <c r="G10" s="181"/>
      <c r="H10" s="181"/>
      <c r="I10" s="181"/>
      <c r="J10" s="181"/>
      <c r="K10" s="181"/>
      <c r="L10" s="181"/>
      <c r="M10" s="181"/>
    </row>
    <row r="11" spans="2:19" ht="15" customHeight="1" x14ac:dyDescent="0.35">
      <c r="B11" s="6">
        <v>1</v>
      </c>
      <c r="C11" s="193" t="s">
        <v>14</v>
      </c>
      <c r="D11" s="193"/>
      <c r="E11" s="193"/>
      <c r="F11" s="193"/>
      <c r="G11" s="193"/>
      <c r="H11" s="193"/>
      <c r="I11" s="193"/>
      <c r="J11" s="193"/>
      <c r="K11" s="194" t="s">
        <v>15</v>
      </c>
      <c r="L11" s="194"/>
      <c r="M11" s="194"/>
      <c r="N11" s="140" t="s">
        <v>15</v>
      </c>
      <c r="O11" s="140"/>
      <c r="P11" s="140"/>
      <c r="Q11" s="111" t="s">
        <v>15</v>
      </c>
      <c r="R11" s="111"/>
      <c r="S11" s="111"/>
    </row>
    <row r="12" spans="2:19" x14ac:dyDescent="0.35">
      <c r="B12" s="6">
        <v>2</v>
      </c>
      <c r="C12" s="193" t="s">
        <v>16</v>
      </c>
      <c r="D12" s="193"/>
      <c r="E12" s="193"/>
      <c r="F12" s="193"/>
      <c r="G12" s="193"/>
      <c r="H12" s="193"/>
      <c r="I12" s="193"/>
      <c r="J12" s="193"/>
      <c r="K12" s="192" t="s">
        <v>17</v>
      </c>
      <c r="L12" s="192"/>
      <c r="M12" s="192"/>
      <c r="N12" s="139" t="s">
        <v>17</v>
      </c>
      <c r="O12" s="139"/>
      <c r="P12" s="139"/>
      <c r="Q12" s="116" t="s">
        <v>17</v>
      </c>
      <c r="R12" s="116"/>
      <c r="S12" s="116"/>
    </row>
    <row r="13" spans="2:19" x14ac:dyDescent="0.35">
      <c r="B13" s="6">
        <v>3</v>
      </c>
      <c r="C13" s="193" t="s">
        <v>18</v>
      </c>
      <c r="D13" s="193"/>
      <c r="E13" s="193"/>
      <c r="F13" s="193"/>
      <c r="G13" s="193"/>
      <c r="H13" s="193"/>
      <c r="I13" s="193"/>
      <c r="J13" s="193"/>
      <c r="K13" s="195">
        <f>'12hrs D'!K13:M13</f>
        <v>1595.74</v>
      </c>
      <c r="L13" s="195"/>
      <c r="M13" s="195"/>
      <c r="N13" s="141">
        <f>'12hrs D'!N13:P13</f>
        <v>1699.46</v>
      </c>
      <c r="O13" s="141"/>
      <c r="P13" s="141"/>
      <c r="Q13" s="117">
        <f>'12hrs D'!Q13:S13</f>
        <v>1699.46</v>
      </c>
      <c r="R13" s="117"/>
      <c r="S13" s="117"/>
    </row>
    <row r="14" spans="2:19" ht="30" customHeight="1" x14ac:dyDescent="0.35">
      <c r="B14" s="6">
        <v>4</v>
      </c>
      <c r="C14" s="196" t="s">
        <v>19</v>
      </c>
      <c r="D14" s="193"/>
      <c r="E14" s="193"/>
      <c r="F14" s="193"/>
      <c r="G14" s="193"/>
      <c r="H14" s="193"/>
      <c r="I14" s="193"/>
      <c r="J14" s="193"/>
      <c r="K14" s="194" t="s">
        <v>152</v>
      </c>
      <c r="L14" s="194"/>
      <c r="M14" s="194"/>
      <c r="N14" s="140" t="s">
        <v>152</v>
      </c>
      <c r="O14" s="140"/>
      <c r="P14" s="140"/>
      <c r="Q14" s="111" t="s">
        <v>152</v>
      </c>
      <c r="R14" s="111"/>
      <c r="S14" s="111"/>
    </row>
    <row r="15" spans="2:19" x14ac:dyDescent="0.35">
      <c r="B15" s="6">
        <v>5</v>
      </c>
      <c r="C15" s="193" t="s">
        <v>20</v>
      </c>
      <c r="D15" s="193"/>
      <c r="E15" s="193"/>
      <c r="F15" s="193"/>
      <c r="G15" s="193"/>
      <c r="H15" s="193"/>
      <c r="I15" s="193"/>
      <c r="J15" s="193"/>
      <c r="K15" s="197">
        <f>K6</f>
        <v>45292</v>
      </c>
      <c r="L15" s="197"/>
      <c r="M15" s="197"/>
      <c r="N15" s="137">
        <v>45658</v>
      </c>
      <c r="O15" s="137"/>
      <c r="P15" s="137"/>
      <c r="Q15" s="112">
        <f>'12hrs D'!Q15</f>
        <v>45996</v>
      </c>
      <c r="R15" s="112"/>
      <c r="S15" s="112"/>
    </row>
    <row r="16" spans="2:19" x14ac:dyDescent="0.35">
      <c r="B16" s="181" t="s">
        <v>21</v>
      </c>
      <c r="C16" s="181"/>
      <c r="D16" s="181"/>
      <c r="E16" s="181"/>
      <c r="F16" s="181"/>
      <c r="G16" s="181"/>
      <c r="H16" s="181"/>
      <c r="I16" s="181"/>
      <c r="J16" s="181"/>
      <c r="K16" s="181"/>
      <c r="L16" s="181"/>
      <c r="M16" s="181"/>
    </row>
    <row r="17" spans="2:19" x14ac:dyDescent="0.35">
      <c r="B17" s="5">
        <v>1</v>
      </c>
      <c r="C17" s="181" t="s">
        <v>22</v>
      </c>
      <c r="D17" s="181"/>
      <c r="E17" s="181"/>
      <c r="F17" s="181"/>
      <c r="G17" s="181"/>
      <c r="H17" s="181"/>
      <c r="I17" s="181"/>
      <c r="J17" s="181"/>
      <c r="K17" s="1" t="s">
        <v>23</v>
      </c>
      <c r="L17" s="181" t="s">
        <v>24</v>
      </c>
      <c r="M17" s="181"/>
      <c r="N17" s="26" t="s">
        <v>23</v>
      </c>
      <c r="O17" s="134" t="s">
        <v>24</v>
      </c>
      <c r="P17" s="134"/>
      <c r="Q17" s="56" t="s">
        <v>23</v>
      </c>
      <c r="R17" s="108" t="s">
        <v>24</v>
      </c>
      <c r="S17" s="108"/>
    </row>
    <row r="18" spans="2:19" x14ac:dyDescent="0.35">
      <c r="B18" s="6" t="s">
        <v>2</v>
      </c>
      <c r="C18" s="156" t="s">
        <v>25</v>
      </c>
      <c r="D18" s="157"/>
      <c r="E18" s="157"/>
      <c r="F18" s="157"/>
      <c r="G18" s="157"/>
      <c r="H18" s="157"/>
      <c r="I18" s="157"/>
      <c r="J18" s="158"/>
      <c r="K18" s="7">
        <v>1</v>
      </c>
      <c r="L18" s="153">
        <f>K13</f>
        <v>1595.74</v>
      </c>
      <c r="M18" s="154"/>
      <c r="N18" s="27">
        <v>1</v>
      </c>
      <c r="O18" s="118">
        <f>N13</f>
        <v>1699.46</v>
      </c>
      <c r="P18" s="119"/>
      <c r="Q18" s="58">
        <v>1</v>
      </c>
      <c r="R18" s="92">
        <f>Q13</f>
        <v>1699.46</v>
      </c>
      <c r="S18" s="93"/>
    </row>
    <row r="19" spans="2:19" x14ac:dyDescent="0.35">
      <c r="B19" s="6" t="s">
        <v>4</v>
      </c>
      <c r="C19" s="156" t="s">
        <v>26</v>
      </c>
      <c r="D19" s="157"/>
      <c r="E19" s="157"/>
      <c r="F19" s="157"/>
      <c r="G19" s="157"/>
      <c r="H19" s="157"/>
      <c r="I19" s="157"/>
      <c r="J19" s="158"/>
      <c r="K19" s="7">
        <v>0.3</v>
      </c>
      <c r="L19" s="153">
        <f>L18*K19</f>
        <v>478.72</v>
      </c>
      <c r="M19" s="154"/>
      <c r="N19" s="27">
        <v>0.3</v>
      </c>
      <c r="O19" s="118">
        <f>O18*N19</f>
        <v>509.84</v>
      </c>
      <c r="P19" s="119"/>
      <c r="Q19" s="58">
        <v>0.3</v>
      </c>
      <c r="R19" s="92">
        <f>R18*Q19</f>
        <v>509.84</v>
      </c>
      <c r="S19" s="93"/>
    </row>
    <row r="20" spans="2:19" x14ac:dyDescent="0.35">
      <c r="B20" s="3" t="s">
        <v>6</v>
      </c>
      <c r="C20" s="156" t="s">
        <v>137</v>
      </c>
      <c r="D20" s="157"/>
      <c r="E20" s="157"/>
      <c r="F20" s="157"/>
      <c r="G20" s="157"/>
      <c r="H20" s="157"/>
      <c r="I20" s="157"/>
      <c r="J20" s="158"/>
      <c r="K20" s="7">
        <v>0.2</v>
      </c>
      <c r="L20" s="182">
        <f>(L18+L19)*0.5833*20%</f>
        <v>242.01</v>
      </c>
      <c r="M20" s="183"/>
      <c r="N20" s="27">
        <v>0.2</v>
      </c>
      <c r="O20" s="135">
        <f>(O18+O19)*0.5833*20%</f>
        <v>257.74</v>
      </c>
      <c r="P20" s="136"/>
      <c r="Q20" s="58">
        <v>0.2</v>
      </c>
      <c r="R20" s="109">
        <f>(R18+R19)*0.5833*20%</f>
        <v>257.74</v>
      </c>
      <c r="S20" s="110"/>
    </row>
    <row r="21" spans="2:19" x14ac:dyDescent="0.35">
      <c r="B21" s="3" t="s">
        <v>10</v>
      </c>
      <c r="C21" s="156" t="s">
        <v>138</v>
      </c>
      <c r="D21" s="157"/>
      <c r="E21" s="157"/>
      <c r="F21" s="157"/>
      <c r="G21" s="157"/>
      <c r="H21" s="157"/>
      <c r="I21" s="157"/>
      <c r="J21" s="158"/>
      <c r="K21" s="7"/>
      <c r="L21" s="182">
        <f>(L18+L19)*8.33%*1.2</f>
        <v>207.36</v>
      </c>
      <c r="M21" s="183"/>
      <c r="N21" s="27"/>
      <c r="O21" s="135">
        <f>(O18+O19)*8.33%*1.2</f>
        <v>220.84</v>
      </c>
      <c r="P21" s="136"/>
      <c r="Q21" s="58"/>
      <c r="R21" s="109">
        <f>(R18+R19)*8.33%*1.2</f>
        <v>220.84</v>
      </c>
      <c r="S21" s="110"/>
    </row>
    <row r="22" spans="2:19" x14ac:dyDescent="0.35">
      <c r="B22" s="3" t="s">
        <v>42</v>
      </c>
      <c r="C22" s="156" t="s">
        <v>147</v>
      </c>
      <c r="D22" s="157"/>
      <c r="E22" s="157"/>
      <c r="F22" s="157"/>
      <c r="G22" s="157"/>
      <c r="H22" s="157"/>
      <c r="I22" s="157"/>
      <c r="J22" s="158"/>
      <c r="K22" s="7"/>
      <c r="L22" s="182">
        <v>0</v>
      </c>
      <c r="M22" s="183"/>
      <c r="N22" s="27"/>
      <c r="O22" s="135">
        <v>0</v>
      </c>
      <c r="P22" s="136"/>
      <c r="Q22" s="58"/>
      <c r="R22" s="109">
        <v>0</v>
      </c>
      <c r="S22" s="110"/>
    </row>
    <row r="23" spans="2:19" x14ac:dyDescent="0.35">
      <c r="B23" s="142" t="s">
        <v>29</v>
      </c>
      <c r="C23" s="143"/>
      <c r="D23" s="143"/>
      <c r="E23" s="143"/>
      <c r="F23" s="143"/>
      <c r="G23" s="143"/>
      <c r="H23" s="143"/>
      <c r="I23" s="143"/>
      <c r="J23" s="143"/>
      <c r="K23" s="144"/>
      <c r="L23" s="145">
        <f>SUM(L18:M22)</f>
        <v>2523.83</v>
      </c>
      <c r="M23" s="146"/>
      <c r="O23" s="120">
        <f>SUM(O18:P22)</f>
        <v>2687.88</v>
      </c>
      <c r="P23" s="121"/>
      <c r="R23" s="90">
        <f>SUM(R18:S22)</f>
        <v>2687.88</v>
      </c>
      <c r="S23" s="91"/>
    </row>
    <row r="24" spans="2:19" x14ac:dyDescent="0.35">
      <c r="B24" s="159" t="s">
        <v>30</v>
      </c>
      <c r="C24" s="160"/>
      <c r="D24" s="160"/>
      <c r="E24" s="160"/>
      <c r="F24" s="160"/>
      <c r="G24" s="160"/>
      <c r="H24" s="160"/>
      <c r="I24" s="160"/>
      <c r="J24" s="160"/>
      <c r="K24" s="160"/>
      <c r="L24" s="160"/>
      <c r="M24" s="161"/>
      <c r="O24" s="28"/>
      <c r="R24" s="59"/>
    </row>
    <row r="25" spans="2:19" x14ac:dyDescent="0.35">
      <c r="B25" s="184" t="s">
        <v>180</v>
      </c>
      <c r="C25" s="185"/>
      <c r="D25" s="185"/>
      <c r="E25" s="185"/>
      <c r="F25" s="185"/>
      <c r="G25" s="185"/>
      <c r="H25" s="185"/>
      <c r="I25" s="185"/>
      <c r="J25" s="185"/>
      <c r="K25" s="185"/>
      <c r="L25" s="185"/>
      <c r="M25" s="186"/>
      <c r="O25" s="28"/>
      <c r="R25" s="59"/>
    </row>
    <row r="26" spans="2:19" x14ac:dyDescent="0.35">
      <c r="B26" s="5" t="s">
        <v>32</v>
      </c>
      <c r="C26" s="159" t="s">
        <v>181</v>
      </c>
      <c r="D26" s="160"/>
      <c r="E26" s="160"/>
      <c r="F26" s="160"/>
      <c r="G26" s="160"/>
      <c r="H26" s="160"/>
      <c r="I26" s="160"/>
      <c r="J26" s="161"/>
      <c r="K26" s="9" t="s">
        <v>23</v>
      </c>
      <c r="L26" s="145" t="s">
        <v>24</v>
      </c>
      <c r="M26" s="146"/>
      <c r="N26" s="29" t="s">
        <v>23</v>
      </c>
      <c r="O26" s="120" t="s">
        <v>24</v>
      </c>
      <c r="P26" s="121"/>
      <c r="Q26" s="60" t="s">
        <v>23</v>
      </c>
      <c r="R26" s="90" t="s">
        <v>24</v>
      </c>
      <c r="S26" s="91"/>
    </row>
    <row r="27" spans="2:19" x14ac:dyDescent="0.35">
      <c r="B27" s="6" t="s">
        <v>2</v>
      </c>
      <c r="C27" s="156" t="s">
        <v>34</v>
      </c>
      <c r="D27" s="157"/>
      <c r="E27" s="157"/>
      <c r="F27" s="157"/>
      <c r="G27" s="157"/>
      <c r="H27" s="157"/>
      <c r="I27" s="157"/>
      <c r="J27" s="158"/>
      <c r="K27" s="10">
        <f>(1/12)</f>
        <v>8.3299999999999999E-2</v>
      </c>
      <c r="L27" s="153">
        <f>K27*L23</f>
        <v>210.24</v>
      </c>
      <c r="M27" s="154"/>
      <c r="N27" s="30">
        <f>(1/12)</f>
        <v>8.3299999999999999E-2</v>
      </c>
      <c r="O27" s="118">
        <f>N27*O23</f>
        <v>223.9</v>
      </c>
      <c r="P27" s="119"/>
      <c r="Q27" s="61">
        <f>(1/12)</f>
        <v>8.3299999999999999E-2</v>
      </c>
      <c r="R27" s="92">
        <f>Q27*R23</f>
        <v>223.9</v>
      </c>
      <c r="S27" s="93"/>
    </row>
    <row r="28" spans="2:19" x14ac:dyDescent="0.35">
      <c r="B28" s="3" t="s">
        <v>4</v>
      </c>
      <c r="C28" s="156" t="s">
        <v>35</v>
      </c>
      <c r="D28" s="157"/>
      <c r="E28" s="157"/>
      <c r="F28" s="157"/>
      <c r="G28" s="157"/>
      <c r="H28" s="157"/>
      <c r="I28" s="157"/>
      <c r="J28" s="158"/>
      <c r="K28" s="10">
        <v>0.121</v>
      </c>
      <c r="L28" s="182">
        <f>K28*L23</f>
        <v>305.38</v>
      </c>
      <c r="M28" s="183"/>
      <c r="N28" s="30">
        <v>0.121</v>
      </c>
      <c r="O28" s="135">
        <f>N28*O23</f>
        <v>325.23</v>
      </c>
      <c r="P28" s="136"/>
      <c r="Q28" s="61">
        <v>0.121</v>
      </c>
      <c r="R28" s="109">
        <f>Q28*R23</f>
        <v>325.23</v>
      </c>
      <c r="S28" s="110"/>
    </row>
    <row r="29" spans="2:19" x14ac:dyDescent="0.35">
      <c r="B29" s="142" t="s">
        <v>36</v>
      </c>
      <c r="C29" s="143"/>
      <c r="D29" s="143"/>
      <c r="E29" s="143"/>
      <c r="F29" s="143"/>
      <c r="G29" s="143"/>
      <c r="H29" s="143"/>
      <c r="I29" s="143"/>
      <c r="J29" s="144"/>
      <c r="K29" s="11">
        <f>SUM(K27:K28)</f>
        <v>0.20430000000000001</v>
      </c>
      <c r="L29" s="145">
        <f>SUM(L27:M28)</f>
        <v>515.62</v>
      </c>
      <c r="M29" s="146"/>
      <c r="N29" s="31">
        <f>SUM(N27:N28)</f>
        <v>0.20430000000000001</v>
      </c>
      <c r="O29" s="120">
        <f>SUM(O27:P28)</f>
        <v>549.13</v>
      </c>
      <c r="P29" s="121"/>
      <c r="Q29" s="62">
        <f>SUM(Q27:Q28)</f>
        <v>0.20430000000000001</v>
      </c>
      <c r="R29" s="90">
        <f>SUM(R27:S28)</f>
        <v>549.13</v>
      </c>
      <c r="S29" s="91"/>
    </row>
    <row r="30" spans="2:19" x14ac:dyDescent="0.35">
      <c r="B30" s="159" t="s">
        <v>37</v>
      </c>
      <c r="C30" s="160"/>
      <c r="D30" s="160"/>
      <c r="E30" s="160"/>
      <c r="F30" s="160"/>
      <c r="G30" s="160"/>
      <c r="H30" s="160"/>
      <c r="I30" s="160"/>
      <c r="J30" s="160"/>
      <c r="K30" s="160"/>
      <c r="L30" s="160"/>
      <c r="M30" s="161"/>
    </row>
    <row r="31" spans="2:19" x14ac:dyDescent="0.35">
      <c r="B31" s="1" t="s">
        <v>38</v>
      </c>
      <c r="C31" s="159" t="s">
        <v>39</v>
      </c>
      <c r="D31" s="160"/>
      <c r="E31" s="160"/>
      <c r="F31" s="160"/>
      <c r="G31" s="160"/>
      <c r="H31" s="160"/>
      <c r="I31" s="160"/>
      <c r="J31" s="161"/>
      <c r="K31" s="1" t="s">
        <v>23</v>
      </c>
      <c r="L31" s="142" t="s">
        <v>24</v>
      </c>
      <c r="M31" s="144"/>
      <c r="N31" s="26" t="s">
        <v>23</v>
      </c>
      <c r="O31" s="128" t="s">
        <v>24</v>
      </c>
      <c r="P31" s="129"/>
      <c r="Q31" s="56" t="s">
        <v>23</v>
      </c>
      <c r="R31" s="100" t="s">
        <v>24</v>
      </c>
      <c r="S31" s="101"/>
    </row>
    <row r="32" spans="2:19" x14ac:dyDescent="0.35">
      <c r="B32" s="3" t="s">
        <v>2</v>
      </c>
      <c r="C32" s="156" t="s">
        <v>40</v>
      </c>
      <c r="D32" s="157"/>
      <c r="E32" s="157"/>
      <c r="F32" s="157"/>
      <c r="G32" s="157"/>
      <c r="H32" s="157"/>
      <c r="I32" s="157"/>
      <c r="J32" s="158"/>
      <c r="K32" s="10">
        <v>0.2</v>
      </c>
      <c r="L32" s="153">
        <f>K32*($L$23+$L$29)</f>
        <v>607.89</v>
      </c>
      <c r="M32" s="154"/>
      <c r="N32" s="30">
        <v>0.2</v>
      </c>
      <c r="O32" s="118">
        <f>N32*($O$23+$O$29)</f>
        <v>647.4</v>
      </c>
      <c r="P32" s="119"/>
      <c r="Q32" s="61">
        <v>0.2</v>
      </c>
      <c r="R32" s="92">
        <f>Q32*($R$23+$R$29)</f>
        <v>647.4</v>
      </c>
      <c r="S32" s="93"/>
    </row>
    <row r="33" spans="2:19" x14ac:dyDescent="0.35">
      <c r="B33" s="3" t="s">
        <v>4</v>
      </c>
      <c r="C33" s="156" t="s">
        <v>141</v>
      </c>
      <c r="D33" s="157"/>
      <c r="E33" s="157"/>
      <c r="F33" s="157"/>
      <c r="G33" s="157"/>
      <c r="H33" s="157"/>
      <c r="I33" s="157"/>
      <c r="J33" s="158"/>
      <c r="K33" s="10">
        <v>2.5000000000000001E-2</v>
      </c>
      <c r="L33" s="153">
        <f t="shared" ref="L33:L39" si="0">K33*($L$23+$L$29)</f>
        <v>75.989999999999995</v>
      </c>
      <c r="M33" s="154"/>
      <c r="N33" s="30">
        <v>2.5000000000000001E-2</v>
      </c>
      <c r="O33" s="118">
        <f t="shared" ref="O33:O39" si="1">N33*($O$23+$O$29)</f>
        <v>80.930000000000007</v>
      </c>
      <c r="P33" s="119"/>
      <c r="Q33" s="61">
        <v>2.5000000000000001E-2</v>
      </c>
      <c r="R33" s="92">
        <f t="shared" ref="R33:R39" si="2">Q33*($R$23+$R$29)</f>
        <v>80.930000000000007</v>
      </c>
      <c r="S33" s="93"/>
    </row>
    <row r="34" spans="2:19" x14ac:dyDescent="0.35">
      <c r="B34" s="3" t="s">
        <v>6</v>
      </c>
      <c r="C34" s="156" t="s">
        <v>41</v>
      </c>
      <c r="D34" s="157"/>
      <c r="E34" s="157"/>
      <c r="F34" s="157"/>
      <c r="G34" s="157"/>
      <c r="H34" s="157"/>
      <c r="I34" s="157"/>
      <c r="J34" s="158"/>
      <c r="K34" s="10">
        <v>1.4999999999999999E-2</v>
      </c>
      <c r="L34" s="153">
        <f t="shared" si="0"/>
        <v>45.59</v>
      </c>
      <c r="M34" s="154"/>
      <c r="N34" s="30">
        <v>1.4999999999999999E-2</v>
      </c>
      <c r="O34" s="118">
        <f t="shared" si="1"/>
        <v>48.56</v>
      </c>
      <c r="P34" s="119"/>
      <c r="Q34" s="61">
        <v>1.4999999999999999E-2</v>
      </c>
      <c r="R34" s="92">
        <f t="shared" si="2"/>
        <v>48.56</v>
      </c>
      <c r="S34" s="93"/>
    </row>
    <row r="35" spans="2:19" x14ac:dyDescent="0.35">
      <c r="B35" s="3" t="s">
        <v>8</v>
      </c>
      <c r="C35" s="156" t="s">
        <v>142</v>
      </c>
      <c r="D35" s="157"/>
      <c r="E35" s="157"/>
      <c r="F35" s="157"/>
      <c r="G35" s="157"/>
      <c r="H35" s="157"/>
      <c r="I35" s="157"/>
      <c r="J35" s="158"/>
      <c r="K35" s="10">
        <v>1.4999999999999999E-2</v>
      </c>
      <c r="L35" s="153">
        <f t="shared" si="0"/>
        <v>45.59</v>
      </c>
      <c r="M35" s="154"/>
      <c r="N35" s="30">
        <v>1.4999999999999999E-2</v>
      </c>
      <c r="O35" s="118">
        <f t="shared" si="1"/>
        <v>48.56</v>
      </c>
      <c r="P35" s="119"/>
      <c r="Q35" s="61">
        <v>1.4999999999999999E-2</v>
      </c>
      <c r="R35" s="92">
        <f t="shared" si="2"/>
        <v>48.56</v>
      </c>
      <c r="S35" s="93"/>
    </row>
    <row r="36" spans="2:19" x14ac:dyDescent="0.35">
      <c r="B36" s="3" t="s">
        <v>10</v>
      </c>
      <c r="C36" s="156" t="s">
        <v>146</v>
      </c>
      <c r="D36" s="157"/>
      <c r="E36" s="157"/>
      <c r="F36" s="157"/>
      <c r="G36" s="157"/>
      <c r="H36" s="157"/>
      <c r="I36" s="157"/>
      <c r="J36" s="158"/>
      <c r="K36" s="10">
        <v>0.01</v>
      </c>
      <c r="L36" s="153">
        <f t="shared" si="0"/>
        <v>30.39</v>
      </c>
      <c r="M36" s="154"/>
      <c r="N36" s="30">
        <v>0.01</v>
      </c>
      <c r="O36" s="118">
        <f t="shared" si="1"/>
        <v>32.369999999999997</v>
      </c>
      <c r="P36" s="119"/>
      <c r="Q36" s="61">
        <v>0.01</v>
      </c>
      <c r="R36" s="92">
        <f t="shared" si="2"/>
        <v>32.369999999999997</v>
      </c>
      <c r="S36" s="93"/>
    </row>
    <row r="37" spans="2:19" x14ac:dyDescent="0.35">
      <c r="B37" s="3" t="s">
        <v>42</v>
      </c>
      <c r="C37" s="156" t="s">
        <v>144</v>
      </c>
      <c r="D37" s="157"/>
      <c r="E37" s="157"/>
      <c r="F37" s="157"/>
      <c r="G37" s="157"/>
      <c r="H37" s="157"/>
      <c r="I37" s="157"/>
      <c r="J37" s="158"/>
      <c r="K37" s="10">
        <v>6.0000000000000001E-3</v>
      </c>
      <c r="L37" s="153">
        <f t="shared" si="0"/>
        <v>18.239999999999998</v>
      </c>
      <c r="M37" s="154"/>
      <c r="N37" s="30">
        <v>6.0000000000000001E-3</v>
      </c>
      <c r="O37" s="118">
        <f t="shared" si="1"/>
        <v>19.420000000000002</v>
      </c>
      <c r="P37" s="119"/>
      <c r="Q37" s="61">
        <v>6.0000000000000001E-3</v>
      </c>
      <c r="R37" s="92">
        <f t="shared" si="2"/>
        <v>19.420000000000002</v>
      </c>
      <c r="S37" s="93"/>
    </row>
    <row r="38" spans="2:19" x14ac:dyDescent="0.35">
      <c r="B38" s="3" t="s">
        <v>43</v>
      </c>
      <c r="C38" s="156" t="s">
        <v>145</v>
      </c>
      <c r="D38" s="157"/>
      <c r="E38" s="157"/>
      <c r="F38" s="157"/>
      <c r="G38" s="157"/>
      <c r="H38" s="157"/>
      <c r="I38" s="157"/>
      <c r="J38" s="158"/>
      <c r="K38" s="10">
        <v>2E-3</v>
      </c>
      <c r="L38" s="153">
        <f t="shared" si="0"/>
        <v>6.08</v>
      </c>
      <c r="M38" s="154"/>
      <c r="N38" s="30">
        <v>2E-3</v>
      </c>
      <c r="O38" s="118">
        <f t="shared" si="1"/>
        <v>6.47</v>
      </c>
      <c r="P38" s="119"/>
      <c r="Q38" s="61">
        <v>2E-3</v>
      </c>
      <c r="R38" s="92">
        <f t="shared" si="2"/>
        <v>6.47</v>
      </c>
      <c r="S38" s="93"/>
    </row>
    <row r="39" spans="2:19" x14ac:dyDescent="0.35">
      <c r="B39" s="3" t="s">
        <v>44</v>
      </c>
      <c r="C39" s="156" t="s">
        <v>45</v>
      </c>
      <c r="D39" s="157"/>
      <c r="E39" s="157"/>
      <c r="F39" s="157"/>
      <c r="G39" s="157"/>
      <c r="H39" s="157"/>
      <c r="I39" s="157"/>
      <c r="J39" s="158"/>
      <c r="K39" s="10">
        <v>0.08</v>
      </c>
      <c r="L39" s="153">
        <f t="shared" si="0"/>
        <v>243.16</v>
      </c>
      <c r="M39" s="154"/>
      <c r="N39" s="30">
        <v>0.08</v>
      </c>
      <c r="O39" s="118">
        <f t="shared" si="1"/>
        <v>258.95999999999998</v>
      </c>
      <c r="P39" s="119"/>
      <c r="Q39" s="61">
        <v>0.08</v>
      </c>
      <c r="R39" s="92">
        <f t="shared" si="2"/>
        <v>258.95999999999998</v>
      </c>
      <c r="S39" s="93"/>
    </row>
    <row r="40" spans="2:19" x14ac:dyDescent="0.35">
      <c r="B40" s="142" t="s">
        <v>46</v>
      </c>
      <c r="C40" s="143"/>
      <c r="D40" s="143"/>
      <c r="E40" s="143"/>
      <c r="F40" s="143"/>
      <c r="G40" s="143"/>
      <c r="H40" s="143"/>
      <c r="I40" s="143"/>
      <c r="J40" s="144"/>
      <c r="K40" s="11">
        <f>SUM(K32:K39)</f>
        <v>0.35299999999999998</v>
      </c>
      <c r="L40" s="145">
        <f>SUM(L32:M39)</f>
        <v>1072.93</v>
      </c>
      <c r="M40" s="146"/>
      <c r="N40" s="31">
        <f>SUM(N32:N39)</f>
        <v>0.35299999999999998</v>
      </c>
      <c r="O40" s="120">
        <f>SUM(O32:P39)</f>
        <v>1142.67</v>
      </c>
      <c r="P40" s="121"/>
      <c r="Q40" s="62">
        <f>SUM(Q32:Q39)</f>
        <v>0.35299999999999998</v>
      </c>
      <c r="R40" s="90">
        <f>SUM(R32:S39)</f>
        <v>1142.67</v>
      </c>
      <c r="S40" s="91"/>
    </row>
    <row r="41" spans="2:19" x14ac:dyDescent="0.35">
      <c r="B41" s="159" t="s">
        <v>47</v>
      </c>
      <c r="C41" s="160"/>
      <c r="D41" s="160"/>
      <c r="E41" s="160"/>
      <c r="F41" s="160"/>
      <c r="G41" s="160"/>
      <c r="H41" s="160"/>
      <c r="I41" s="160"/>
      <c r="J41" s="160"/>
      <c r="K41" s="160"/>
      <c r="L41" s="160"/>
      <c r="M41" s="161"/>
    </row>
    <row r="42" spans="2:19" x14ac:dyDescent="0.35">
      <c r="B42" s="1" t="s">
        <v>48</v>
      </c>
      <c r="C42" s="159" t="s">
        <v>49</v>
      </c>
      <c r="D42" s="160"/>
      <c r="E42" s="160"/>
      <c r="F42" s="160"/>
      <c r="G42" s="160"/>
      <c r="H42" s="160"/>
      <c r="I42" s="160"/>
      <c r="J42" s="160"/>
      <c r="K42" s="161"/>
      <c r="L42" s="142" t="s">
        <v>24</v>
      </c>
      <c r="M42" s="144"/>
      <c r="O42" s="128" t="s">
        <v>24</v>
      </c>
      <c r="P42" s="129"/>
      <c r="R42" s="100" t="s">
        <v>24</v>
      </c>
      <c r="S42" s="101"/>
    </row>
    <row r="43" spans="2:19" x14ac:dyDescent="0.35">
      <c r="B43" s="3" t="s">
        <v>2</v>
      </c>
      <c r="C43" s="156" t="s">
        <v>50</v>
      </c>
      <c r="D43" s="157"/>
      <c r="E43" s="157"/>
      <c r="F43" s="157"/>
      <c r="G43" s="157"/>
      <c r="H43" s="157"/>
      <c r="I43" s="157"/>
      <c r="J43" s="158"/>
      <c r="K43" s="12">
        <v>8.1999999999999993</v>
      </c>
      <c r="L43" s="153">
        <f>(K43*15)-(L18*3%)</f>
        <v>75.13</v>
      </c>
      <c r="M43" s="154"/>
      <c r="N43" s="32">
        <f>'12hrs D'!N43</f>
        <v>8.6</v>
      </c>
      <c r="O43" s="118">
        <f>(N43*15)-(O18*3%)</f>
        <v>78.02</v>
      </c>
      <c r="P43" s="119"/>
      <c r="Q43" s="63">
        <f>'12hrs D'!Q43</f>
        <v>8.6</v>
      </c>
      <c r="R43" s="92">
        <f>(Q43*15)-(R18*3%)</f>
        <v>78.02</v>
      </c>
      <c r="S43" s="93"/>
    </row>
    <row r="44" spans="2:19" x14ac:dyDescent="0.35">
      <c r="B44" s="3" t="s">
        <v>4</v>
      </c>
      <c r="C44" s="156" t="s">
        <v>150</v>
      </c>
      <c r="D44" s="157"/>
      <c r="E44" s="157"/>
      <c r="F44" s="157"/>
      <c r="G44" s="157"/>
      <c r="H44" s="157"/>
      <c r="I44" s="157"/>
      <c r="J44" s="158"/>
      <c r="K44" s="12">
        <f>_xlfn.SINGLE('12hrs D'!K44)</f>
        <v>37.119999999999997</v>
      </c>
      <c r="L44" s="153">
        <f>(K44*15)</f>
        <v>556.79999999999995</v>
      </c>
      <c r="M44" s="154"/>
      <c r="N44" s="32">
        <f>'12hrs D'!N44</f>
        <v>39.53</v>
      </c>
      <c r="O44" s="118">
        <f>(N44*15)</f>
        <v>592.95000000000005</v>
      </c>
      <c r="P44" s="119"/>
      <c r="Q44" s="63">
        <f>'12hrs D'!Q44</f>
        <v>39.53</v>
      </c>
      <c r="R44" s="92">
        <f>(Q44*15)</f>
        <v>592.95000000000005</v>
      </c>
      <c r="S44" s="93"/>
    </row>
    <row r="45" spans="2:19" x14ac:dyDescent="0.35">
      <c r="B45" s="3" t="s">
        <v>6</v>
      </c>
      <c r="C45" s="156" t="s">
        <v>51</v>
      </c>
      <c r="D45" s="157"/>
      <c r="E45" s="157"/>
      <c r="F45" s="157"/>
      <c r="G45" s="157"/>
      <c r="H45" s="157"/>
      <c r="I45" s="157"/>
      <c r="J45" s="157"/>
      <c r="K45" s="158"/>
      <c r="L45" s="153">
        <v>20</v>
      </c>
      <c r="M45" s="154"/>
      <c r="O45" s="118">
        <v>20</v>
      </c>
      <c r="P45" s="119"/>
      <c r="R45" s="92">
        <v>20</v>
      </c>
      <c r="S45" s="93"/>
    </row>
    <row r="46" spans="2:19" x14ac:dyDescent="0.35">
      <c r="B46" s="3" t="s">
        <v>8</v>
      </c>
      <c r="C46" s="156" t="s">
        <v>165</v>
      </c>
      <c r="D46" s="157"/>
      <c r="E46" s="157"/>
      <c r="F46" s="157"/>
      <c r="G46" s="157"/>
      <c r="H46" s="157"/>
      <c r="I46" s="157"/>
      <c r="J46" s="157"/>
      <c r="K46" s="158"/>
      <c r="L46" s="153">
        <f>'12hrs D'!L46:M46</f>
        <v>58.34</v>
      </c>
      <c r="M46" s="154"/>
      <c r="O46" s="118">
        <f>'12hrs D'!O46:P46</f>
        <v>67.319999999999993</v>
      </c>
      <c r="P46" s="119"/>
      <c r="R46" s="92">
        <f>'12hrs D'!R46:S46</f>
        <v>67.319999999999993</v>
      </c>
      <c r="S46" s="93"/>
    </row>
    <row r="47" spans="2:19" x14ac:dyDescent="0.35">
      <c r="B47" s="3" t="s">
        <v>10</v>
      </c>
      <c r="C47" s="156" t="s">
        <v>169</v>
      </c>
      <c r="D47" s="157"/>
      <c r="E47" s="157"/>
      <c r="F47" s="157"/>
      <c r="G47" s="157"/>
      <c r="H47" s="157"/>
      <c r="I47" s="157"/>
      <c r="J47" s="157"/>
      <c r="K47" s="158"/>
      <c r="L47" s="153">
        <v>80</v>
      </c>
      <c r="M47" s="154"/>
      <c r="O47" s="118">
        <v>80</v>
      </c>
      <c r="P47" s="119"/>
      <c r="R47" s="92">
        <v>80</v>
      </c>
      <c r="S47" s="93"/>
    </row>
    <row r="48" spans="2:19" x14ac:dyDescent="0.35">
      <c r="B48" s="142" t="s">
        <v>52</v>
      </c>
      <c r="C48" s="143"/>
      <c r="D48" s="143"/>
      <c r="E48" s="143"/>
      <c r="F48" s="143"/>
      <c r="G48" s="143"/>
      <c r="H48" s="143"/>
      <c r="I48" s="143"/>
      <c r="J48" s="143"/>
      <c r="K48" s="144"/>
      <c r="L48" s="145">
        <f>SUM(L43:M47)</f>
        <v>790.27</v>
      </c>
      <c r="M48" s="146"/>
      <c r="O48" s="120">
        <f>SUM(O43:P47)</f>
        <v>838.29</v>
      </c>
      <c r="P48" s="121"/>
      <c r="R48" s="90">
        <f>SUM(R43:S47)</f>
        <v>838.29</v>
      </c>
      <c r="S48" s="91"/>
    </row>
    <row r="49" spans="2:19" x14ac:dyDescent="0.35">
      <c r="B49" s="159" t="s">
        <v>53</v>
      </c>
      <c r="C49" s="160"/>
      <c r="D49" s="160"/>
      <c r="E49" s="160"/>
      <c r="F49" s="160"/>
      <c r="G49" s="160"/>
      <c r="H49" s="160"/>
      <c r="I49" s="160"/>
      <c r="J49" s="160"/>
      <c r="K49" s="160"/>
      <c r="L49" s="160"/>
      <c r="M49" s="161"/>
    </row>
    <row r="50" spans="2:19" x14ac:dyDescent="0.35">
      <c r="B50" s="3">
        <v>2</v>
      </c>
      <c r="C50" s="156" t="s">
        <v>54</v>
      </c>
      <c r="D50" s="157"/>
      <c r="E50" s="157"/>
      <c r="F50" s="157"/>
      <c r="G50" s="157"/>
      <c r="H50" s="157"/>
      <c r="I50" s="157"/>
      <c r="J50" s="157"/>
      <c r="K50" s="158"/>
      <c r="L50" s="145" t="s">
        <v>24</v>
      </c>
      <c r="M50" s="146"/>
      <c r="O50" s="120" t="s">
        <v>24</v>
      </c>
      <c r="P50" s="121"/>
      <c r="R50" s="90" t="s">
        <v>24</v>
      </c>
      <c r="S50" s="91"/>
    </row>
    <row r="51" spans="2:19" x14ac:dyDescent="0.35">
      <c r="B51" s="3" t="s">
        <v>32</v>
      </c>
      <c r="C51" s="156" t="s">
        <v>55</v>
      </c>
      <c r="D51" s="157"/>
      <c r="E51" s="157"/>
      <c r="F51" s="157"/>
      <c r="G51" s="157"/>
      <c r="H51" s="157"/>
      <c r="I51" s="157"/>
      <c r="J51" s="157"/>
      <c r="K51" s="158"/>
      <c r="L51" s="153">
        <f>L29</f>
        <v>515.62</v>
      </c>
      <c r="M51" s="154"/>
      <c r="O51" s="118">
        <f>O29</f>
        <v>549.13</v>
      </c>
      <c r="P51" s="119"/>
      <c r="R51" s="92">
        <f>R29</f>
        <v>549.13</v>
      </c>
      <c r="S51" s="93"/>
    </row>
    <row r="52" spans="2:19" x14ac:dyDescent="0.35">
      <c r="B52" s="3" t="s">
        <v>38</v>
      </c>
      <c r="C52" s="156" t="s">
        <v>56</v>
      </c>
      <c r="D52" s="157"/>
      <c r="E52" s="157"/>
      <c r="F52" s="157"/>
      <c r="G52" s="157"/>
      <c r="H52" s="157"/>
      <c r="I52" s="157"/>
      <c r="J52" s="157"/>
      <c r="K52" s="158"/>
      <c r="L52" s="153">
        <f>SUM(L40)</f>
        <v>1072.93</v>
      </c>
      <c r="M52" s="154"/>
      <c r="O52" s="118">
        <f>SUM(O40)</f>
        <v>1142.67</v>
      </c>
      <c r="P52" s="119"/>
      <c r="R52" s="92">
        <f>SUM(R40)</f>
        <v>1142.67</v>
      </c>
      <c r="S52" s="93"/>
    </row>
    <row r="53" spans="2:19" x14ac:dyDescent="0.35">
      <c r="B53" s="3" t="s">
        <v>48</v>
      </c>
      <c r="C53" s="156" t="s">
        <v>57</v>
      </c>
      <c r="D53" s="157"/>
      <c r="E53" s="157"/>
      <c r="F53" s="157"/>
      <c r="G53" s="157"/>
      <c r="H53" s="157"/>
      <c r="I53" s="157"/>
      <c r="J53" s="157"/>
      <c r="K53" s="158"/>
      <c r="L53" s="153">
        <f>SUM(L48)</f>
        <v>790.27</v>
      </c>
      <c r="M53" s="154"/>
      <c r="O53" s="118">
        <f>SUM(O48)</f>
        <v>838.29</v>
      </c>
      <c r="P53" s="119"/>
      <c r="R53" s="92">
        <f>SUM(R48)</f>
        <v>838.29</v>
      </c>
      <c r="S53" s="93"/>
    </row>
    <row r="54" spans="2:19" x14ac:dyDescent="0.35">
      <c r="B54" s="142" t="s">
        <v>58</v>
      </c>
      <c r="C54" s="143"/>
      <c r="D54" s="143"/>
      <c r="E54" s="143"/>
      <c r="F54" s="143"/>
      <c r="G54" s="143"/>
      <c r="H54" s="143"/>
      <c r="I54" s="143"/>
      <c r="J54" s="143"/>
      <c r="K54" s="144"/>
      <c r="L54" s="145">
        <f>SUM(L51:M53)</f>
        <v>2378.8200000000002</v>
      </c>
      <c r="M54" s="146"/>
      <c r="O54" s="120">
        <f>SUM(O51:P53)</f>
        <v>2530.09</v>
      </c>
      <c r="P54" s="121"/>
      <c r="R54" s="90">
        <f>SUM(R51:S53)</f>
        <v>2530.09</v>
      </c>
      <c r="S54" s="91"/>
    </row>
    <row r="55" spans="2:19" x14ac:dyDescent="0.35">
      <c r="B55" s="160" t="s">
        <v>59</v>
      </c>
      <c r="C55" s="160"/>
      <c r="D55" s="160"/>
      <c r="E55" s="160"/>
      <c r="F55" s="160"/>
      <c r="G55" s="160"/>
      <c r="H55" s="160"/>
      <c r="I55" s="160"/>
      <c r="J55" s="160"/>
      <c r="K55" s="160"/>
      <c r="L55" s="160"/>
      <c r="M55" s="160"/>
    </row>
    <row r="56" spans="2:19" x14ac:dyDescent="0.35">
      <c r="B56" s="1">
        <v>3</v>
      </c>
      <c r="C56" s="142" t="s">
        <v>60</v>
      </c>
      <c r="D56" s="143"/>
      <c r="E56" s="143"/>
      <c r="F56" s="143"/>
      <c r="G56" s="143"/>
      <c r="H56" s="143"/>
      <c r="I56" s="143"/>
      <c r="J56" s="144"/>
      <c r="K56" s="1" t="s">
        <v>23</v>
      </c>
      <c r="L56" s="142" t="s">
        <v>24</v>
      </c>
      <c r="M56" s="144"/>
      <c r="N56" s="26" t="s">
        <v>23</v>
      </c>
      <c r="O56" s="128" t="s">
        <v>24</v>
      </c>
      <c r="P56" s="129"/>
      <c r="Q56" s="56" t="s">
        <v>23</v>
      </c>
      <c r="R56" s="100" t="s">
        <v>24</v>
      </c>
      <c r="S56" s="101"/>
    </row>
    <row r="57" spans="2:19" x14ac:dyDescent="0.35">
      <c r="B57" s="3">
        <v>4</v>
      </c>
      <c r="C57" s="156" t="s">
        <v>61</v>
      </c>
      <c r="D57" s="157"/>
      <c r="E57" s="157"/>
      <c r="F57" s="157"/>
      <c r="G57" s="157"/>
      <c r="H57" s="157"/>
      <c r="I57" s="157"/>
      <c r="J57" s="158"/>
      <c r="K57" s="10">
        <v>4.1999999999999997E-3</v>
      </c>
      <c r="L57" s="153">
        <f>K57*($L$23)</f>
        <v>10.6</v>
      </c>
      <c r="M57" s="154"/>
      <c r="N57" s="30">
        <v>4.1999999999999997E-3</v>
      </c>
      <c r="O57" s="118">
        <f>N57*($O$23)</f>
        <v>11.29</v>
      </c>
      <c r="P57" s="119"/>
      <c r="Q57" s="71">
        <f>N57/10</f>
        <v>4.2000000000000002E-4</v>
      </c>
      <c r="R57" s="92">
        <f>Q57*($R$23)</f>
        <v>1.1299999999999999</v>
      </c>
      <c r="S57" s="93"/>
    </row>
    <row r="58" spans="2:19" x14ac:dyDescent="0.35">
      <c r="B58" s="3">
        <v>5</v>
      </c>
      <c r="C58" s="156" t="s">
        <v>62</v>
      </c>
      <c r="D58" s="157"/>
      <c r="E58" s="157"/>
      <c r="F58" s="157"/>
      <c r="G58" s="157"/>
      <c r="H58" s="157"/>
      <c r="I58" s="157"/>
      <c r="J58" s="158"/>
      <c r="K58" s="10">
        <f>K57*K39</f>
        <v>2.9999999999999997E-4</v>
      </c>
      <c r="L58" s="153">
        <f t="shared" ref="L58:L62" si="3">K58*($L$23)</f>
        <v>0.76</v>
      </c>
      <c r="M58" s="154"/>
      <c r="N58" s="30">
        <f>N57*N39</f>
        <v>2.9999999999999997E-4</v>
      </c>
      <c r="O58" s="118">
        <f t="shared" ref="O58:O62" si="4">N58*($O$23)</f>
        <v>0.81</v>
      </c>
      <c r="P58" s="119"/>
      <c r="Q58" s="71">
        <f>N58/10</f>
        <v>3.0000000000000001E-5</v>
      </c>
      <c r="R58" s="92">
        <f t="shared" ref="R58:R62" si="5">Q58*($R$23)</f>
        <v>0.08</v>
      </c>
      <c r="S58" s="93"/>
    </row>
    <row r="59" spans="2:19" x14ac:dyDescent="0.35">
      <c r="B59" s="3">
        <v>6</v>
      </c>
      <c r="C59" s="156" t="s">
        <v>63</v>
      </c>
      <c r="D59" s="157"/>
      <c r="E59" s="157"/>
      <c r="F59" s="157"/>
      <c r="G59" s="157"/>
      <c r="H59" s="157"/>
      <c r="I59" s="157"/>
      <c r="J59" s="158"/>
      <c r="K59" s="10">
        <v>0.02</v>
      </c>
      <c r="L59" s="153">
        <f t="shared" si="3"/>
        <v>50.48</v>
      </c>
      <c r="M59" s="154"/>
      <c r="N59" s="30">
        <v>0.02</v>
      </c>
      <c r="O59" s="118">
        <f t="shared" si="4"/>
        <v>53.76</v>
      </c>
      <c r="P59" s="119"/>
      <c r="Q59" s="71">
        <v>0.02</v>
      </c>
      <c r="R59" s="92">
        <f t="shared" si="5"/>
        <v>53.76</v>
      </c>
      <c r="S59" s="93"/>
    </row>
    <row r="60" spans="2:19" x14ac:dyDescent="0.35">
      <c r="B60" s="3">
        <v>7</v>
      </c>
      <c r="C60" s="156" t="s">
        <v>64</v>
      </c>
      <c r="D60" s="157"/>
      <c r="E60" s="157"/>
      <c r="F60" s="157"/>
      <c r="G60" s="157"/>
      <c r="H60" s="157"/>
      <c r="I60" s="157"/>
      <c r="J60" s="158"/>
      <c r="K60" s="10">
        <f>(1/30*7)/12</f>
        <v>1.9400000000000001E-2</v>
      </c>
      <c r="L60" s="153">
        <f t="shared" si="3"/>
        <v>48.96</v>
      </c>
      <c r="M60" s="154"/>
      <c r="N60" s="30">
        <f>(1/30*7)/12</f>
        <v>1.9400000000000001E-2</v>
      </c>
      <c r="O60" s="118">
        <f t="shared" si="4"/>
        <v>52.14</v>
      </c>
      <c r="P60" s="119"/>
      <c r="Q60" s="71">
        <f>N60/10</f>
        <v>1.9400000000000001E-3</v>
      </c>
      <c r="R60" s="92">
        <f t="shared" si="5"/>
        <v>5.21</v>
      </c>
      <c r="S60" s="93"/>
    </row>
    <row r="61" spans="2:19" x14ac:dyDescent="0.35">
      <c r="B61" s="3">
        <v>8</v>
      </c>
      <c r="C61" s="156" t="s">
        <v>65</v>
      </c>
      <c r="D61" s="157"/>
      <c r="E61" s="157"/>
      <c r="F61" s="157"/>
      <c r="G61" s="157"/>
      <c r="H61" s="157"/>
      <c r="I61" s="157"/>
      <c r="J61" s="158"/>
      <c r="K61" s="10">
        <f>K60*K40</f>
        <v>6.7999999999999996E-3</v>
      </c>
      <c r="L61" s="153">
        <f t="shared" si="3"/>
        <v>17.16</v>
      </c>
      <c r="M61" s="154"/>
      <c r="N61" s="30">
        <f>N60*N40</f>
        <v>6.7999999999999996E-3</v>
      </c>
      <c r="O61" s="118">
        <f t="shared" si="4"/>
        <v>18.28</v>
      </c>
      <c r="P61" s="119"/>
      <c r="Q61" s="71">
        <f>N61/10</f>
        <v>6.8000000000000005E-4</v>
      </c>
      <c r="R61" s="92">
        <f t="shared" si="5"/>
        <v>1.83</v>
      </c>
      <c r="S61" s="93"/>
    </row>
    <row r="62" spans="2:19" x14ac:dyDescent="0.35">
      <c r="B62" s="3">
        <v>9</v>
      </c>
      <c r="C62" s="156" t="s">
        <v>66</v>
      </c>
      <c r="D62" s="157"/>
      <c r="E62" s="157"/>
      <c r="F62" s="157"/>
      <c r="G62" s="157"/>
      <c r="H62" s="157"/>
      <c r="I62" s="157"/>
      <c r="J62" s="158"/>
      <c r="K62" s="10">
        <v>0.02</v>
      </c>
      <c r="L62" s="153">
        <f t="shared" si="3"/>
        <v>50.48</v>
      </c>
      <c r="M62" s="154"/>
      <c r="N62" s="30">
        <v>0.02</v>
      </c>
      <c r="O62" s="118">
        <f t="shared" si="4"/>
        <v>53.76</v>
      </c>
      <c r="P62" s="119"/>
      <c r="Q62" s="71">
        <v>0.02</v>
      </c>
      <c r="R62" s="92">
        <f t="shared" si="5"/>
        <v>53.76</v>
      </c>
      <c r="S62" s="93"/>
    </row>
    <row r="63" spans="2:19" x14ac:dyDescent="0.35">
      <c r="B63" s="142" t="s">
        <v>67</v>
      </c>
      <c r="C63" s="143"/>
      <c r="D63" s="143"/>
      <c r="E63" s="143"/>
      <c r="F63" s="143"/>
      <c r="G63" s="143"/>
      <c r="H63" s="143"/>
      <c r="I63" s="143"/>
      <c r="J63" s="144"/>
      <c r="K63" s="11">
        <f>SUM(K57:K62)</f>
        <v>7.0699999999999999E-2</v>
      </c>
      <c r="L63" s="145">
        <f>SUM(L57:M62)</f>
        <v>178.44</v>
      </c>
      <c r="M63" s="146"/>
      <c r="N63" s="31">
        <f>SUM(N57:N62)</f>
        <v>7.0699999999999999E-2</v>
      </c>
      <c r="O63" s="120">
        <f>SUM(O57:P62)</f>
        <v>190.04</v>
      </c>
      <c r="P63" s="121"/>
      <c r="Q63" s="70">
        <f>SUM(Q57:Q62)</f>
        <v>4.3099999999999999E-2</v>
      </c>
      <c r="R63" s="90">
        <f>SUM(R57:S62)</f>
        <v>115.77</v>
      </c>
      <c r="S63" s="91"/>
    </row>
    <row r="64" spans="2:19" x14ac:dyDescent="0.35">
      <c r="B64" s="160" t="s">
        <v>68</v>
      </c>
      <c r="C64" s="160"/>
      <c r="D64" s="160"/>
      <c r="E64" s="160"/>
      <c r="F64" s="160"/>
      <c r="G64" s="160"/>
      <c r="H64" s="160"/>
      <c r="I64" s="160"/>
      <c r="J64" s="160"/>
      <c r="K64" s="160"/>
      <c r="L64" s="160"/>
      <c r="M64" s="160"/>
    </row>
    <row r="65" spans="2:19" x14ac:dyDescent="0.35">
      <c r="B65" s="160" t="s">
        <v>69</v>
      </c>
      <c r="C65" s="160"/>
      <c r="D65" s="160"/>
      <c r="E65" s="160"/>
      <c r="F65" s="160"/>
      <c r="G65" s="160"/>
      <c r="H65" s="160"/>
      <c r="I65" s="160"/>
      <c r="J65" s="160"/>
      <c r="K65" s="160"/>
      <c r="L65" s="160"/>
      <c r="M65" s="160"/>
    </row>
    <row r="66" spans="2:19" x14ac:dyDescent="0.35">
      <c r="B66" s="1" t="s">
        <v>70</v>
      </c>
      <c r="C66" s="181" t="s">
        <v>71</v>
      </c>
      <c r="D66" s="181"/>
      <c r="E66" s="181"/>
      <c r="F66" s="181"/>
      <c r="G66" s="181"/>
      <c r="H66" s="181"/>
      <c r="I66" s="181"/>
      <c r="J66" s="181"/>
      <c r="K66" s="1" t="s">
        <v>23</v>
      </c>
      <c r="L66" s="181" t="s">
        <v>24</v>
      </c>
      <c r="M66" s="181"/>
      <c r="N66" s="26" t="s">
        <v>23</v>
      </c>
      <c r="O66" s="134" t="s">
        <v>24</v>
      </c>
      <c r="P66" s="134"/>
      <c r="Q66" s="56" t="s">
        <v>23</v>
      </c>
      <c r="R66" s="108" t="s">
        <v>24</v>
      </c>
      <c r="S66" s="108"/>
    </row>
    <row r="67" spans="2:19" x14ac:dyDescent="0.35">
      <c r="B67" s="3" t="s">
        <v>2</v>
      </c>
      <c r="C67" s="179" t="s">
        <v>72</v>
      </c>
      <c r="D67" s="179"/>
      <c r="E67" s="179"/>
      <c r="F67" s="179"/>
      <c r="G67" s="179"/>
      <c r="H67" s="179"/>
      <c r="I67" s="179"/>
      <c r="J67" s="179"/>
      <c r="K67" s="10">
        <v>1.6199999999999999E-2</v>
      </c>
      <c r="L67" s="180">
        <f>K67*$L$23</f>
        <v>40.89</v>
      </c>
      <c r="M67" s="180"/>
      <c r="N67" s="30">
        <v>1.6199999999999999E-2</v>
      </c>
      <c r="O67" s="130">
        <f>N67*$O$23</f>
        <v>43.54</v>
      </c>
      <c r="P67" s="130"/>
      <c r="Q67" s="69">
        <v>0</v>
      </c>
      <c r="R67" s="104">
        <f>Q67*$R$23</f>
        <v>0</v>
      </c>
      <c r="S67" s="104"/>
    </row>
    <row r="68" spans="2:19" x14ac:dyDescent="0.35">
      <c r="B68" s="3" t="s">
        <v>4</v>
      </c>
      <c r="C68" s="179" t="s">
        <v>71</v>
      </c>
      <c r="D68" s="179"/>
      <c r="E68" s="179"/>
      <c r="F68" s="179"/>
      <c r="G68" s="179"/>
      <c r="H68" s="179"/>
      <c r="I68" s="179"/>
      <c r="J68" s="179"/>
      <c r="K68" s="17">
        <f>(2.96/30)/12</f>
        <v>8.2000000000000007E-3</v>
      </c>
      <c r="L68" s="180">
        <f t="shared" ref="L68:L72" si="6">K68*$L$23</f>
        <v>20.7</v>
      </c>
      <c r="M68" s="180"/>
      <c r="N68" s="33">
        <f>(2.96/30)/12</f>
        <v>8.2000000000000007E-3</v>
      </c>
      <c r="O68" s="130">
        <f t="shared" ref="O68:O72" si="7">N68*$O$23</f>
        <v>22.04</v>
      </c>
      <c r="P68" s="130"/>
      <c r="Q68" s="64">
        <f>(2.96/30)/12</f>
        <v>8.2000000000000007E-3</v>
      </c>
      <c r="R68" s="104">
        <f t="shared" ref="R68:R72" si="8">Q68*$R$23</f>
        <v>22.04</v>
      </c>
      <c r="S68" s="104"/>
    </row>
    <row r="69" spans="2:19" x14ac:dyDescent="0.35">
      <c r="B69" s="3" t="s">
        <v>6</v>
      </c>
      <c r="C69" s="179" t="s">
        <v>73</v>
      </c>
      <c r="D69" s="179"/>
      <c r="E69" s="179"/>
      <c r="F69" s="179"/>
      <c r="G69" s="179"/>
      <c r="H69" s="179"/>
      <c r="I69" s="179"/>
      <c r="J69" s="179"/>
      <c r="K69" s="17">
        <f>((5/30)/12)*0.75%</f>
        <v>1E-4</v>
      </c>
      <c r="L69" s="180">
        <f t="shared" si="6"/>
        <v>0.25</v>
      </c>
      <c r="M69" s="180"/>
      <c r="N69" s="33">
        <f>((5/30)/12)*0.75%</f>
        <v>1E-4</v>
      </c>
      <c r="O69" s="130">
        <f t="shared" si="7"/>
        <v>0.27</v>
      </c>
      <c r="P69" s="130"/>
      <c r="Q69" s="64">
        <f>((5/30)/12)*0.75%</f>
        <v>1E-4</v>
      </c>
      <c r="R69" s="104">
        <f t="shared" si="8"/>
        <v>0.27</v>
      </c>
      <c r="S69" s="104"/>
    </row>
    <row r="70" spans="2:19" x14ac:dyDescent="0.35">
      <c r="B70" s="3" t="s">
        <v>8</v>
      </c>
      <c r="C70" s="179" t="s">
        <v>74</v>
      </c>
      <c r="D70" s="179"/>
      <c r="E70" s="179"/>
      <c r="F70" s="179"/>
      <c r="G70" s="179"/>
      <c r="H70" s="179"/>
      <c r="I70" s="179"/>
      <c r="J70" s="179"/>
      <c r="K70" s="17">
        <v>2.0000000000000001E-4</v>
      </c>
      <c r="L70" s="180">
        <f t="shared" si="6"/>
        <v>0.5</v>
      </c>
      <c r="M70" s="180"/>
      <c r="N70" s="33">
        <v>2.0000000000000001E-4</v>
      </c>
      <c r="O70" s="130">
        <f t="shared" si="7"/>
        <v>0.54</v>
      </c>
      <c r="P70" s="130"/>
      <c r="Q70" s="64">
        <v>2.0000000000000001E-4</v>
      </c>
      <c r="R70" s="104">
        <f t="shared" si="8"/>
        <v>0.54</v>
      </c>
      <c r="S70" s="104"/>
    </row>
    <row r="71" spans="2:19" x14ac:dyDescent="0.35">
      <c r="B71" s="3" t="s">
        <v>10</v>
      </c>
      <c r="C71" s="179" t="s">
        <v>75</v>
      </c>
      <c r="D71" s="179"/>
      <c r="E71" s="179"/>
      <c r="F71" s="179"/>
      <c r="G71" s="179"/>
      <c r="H71" s="179"/>
      <c r="I71" s="179"/>
      <c r="J71" s="179"/>
      <c r="K71" s="17">
        <v>1E-4</v>
      </c>
      <c r="L71" s="180">
        <f t="shared" si="6"/>
        <v>0.25</v>
      </c>
      <c r="M71" s="180"/>
      <c r="N71" s="33">
        <v>1E-4</v>
      </c>
      <c r="O71" s="130">
        <f t="shared" si="7"/>
        <v>0.27</v>
      </c>
      <c r="P71" s="130"/>
      <c r="Q71" s="64">
        <v>1E-4</v>
      </c>
      <c r="R71" s="104">
        <f t="shared" si="8"/>
        <v>0.27</v>
      </c>
      <c r="S71" s="104"/>
    </row>
    <row r="72" spans="2:19" x14ac:dyDescent="0.35">
      <c r="B72" s="3" t="s">
        <v>42</v>
      </c>
      <c r="C72" s="179" t="s">
        <v>179</v>
      </c>
      <c r="D72" s="179"/>
      <c r="E72" s="179"/>
      <c r="F72" s="179"/>
      <c r="G72" s="179"/>
      <c r="H72" s="179"/>
      <c r="I72" s="179"/>
      <c r="J72" s="179"/>
      <c r="K72" s="17">
        <v>1.3899999999999999E-2</v>
      </c>
      <c r="L72" s="180">
        <f t="shared" si="6"/>
        <v>35.08</v>
      </c>
      <c r="M72" s="180"/>
      <c r="N72" s="33">
        <v>1.3899999999999999E-2</v>
      </c>
      <c r="O72" s="130">
        <f t="shared" si="7"/>
        <v>37.36</v>
      </c>
      <c r="P72" s="130"/>
      <c r="Q72" s="64">
        <v>1.3899999999999999E-2</v>
      </c>
      <c r="R72" s="104">
        <f t="shared" si="8"/>
        <v>37.36</v>
      </c>
      <c r="S72" s="104"/>
    </row>
    <row r="73" spans="2:19" x14ac:dyDescent="0.35">
      <c r="B73" s="142" t="s">
        <v>76</v>
      </c>
      <c r="C73" s="143"/>
      <c r="D73" s="143"/>
      <c r="E73" s="143"/>
      <c r="F73" s="143"/>
      <c r="G73" s="143"/>
      <c r="H73" s="143"/>
      <c r="I73" s="143"/>
      <c r="J73" s="143"/>
      <c r="K73" s="11">
        <f>SUM(K67:K72)</f>
        <v>3.8699999999999998E-2</v>
      </c>
      <c r="L73" s="173">
        <f>SUM(L67:M72)</f>
        <v>97.67</v>
      </c>
      <c r="M73" s="173"/>
      <c r="N73" s="31">
        <f>SUM(N67:N72)</f>
        <v>3.8699999999999998E-2</v>
      </c>
      <c r="O73" s="131">
        <f>SUM(O67:P72)</f>
        <v>104.02</v>
      </c>
      <c r="P73" s="131"/>
      <c r="Q73" s="62">
        <f>SUM(Q67:Q72)</f>
        <v>2.2499999999999999E-2</v>
      </c>
      <c r="R73" s="105">
        <f>SUM(R67:S72)</f>
        <v>60.48</v>
      </c>
      <c r="S73" s="105"/>
    </row>
    <row r="74" spans="2:19" x14ac:dyDescent="0.35">
      <c r="B74" s="160" t="s">
        <v>77</v>
      </c>
      <c r="C74" s="160"/>
      <c r="D74" s="160"/>
      <c r="E74" s="160"/>
      <c r="F74" s="160"/>
      <c r="G74" s="160"/>
      <c r="H74" s="160"/>
      <c r="I74" s="160"/>
      <c r="J74" s="160"/>
      <c r="K74" s="160"/>
      <c r="L74" s="160"/>
      <c r="M74" s="160"/>
    </row>
    <row r="75" spans="2:19" x14ac:dyDescent="0.35">
      <c r="B75" s="1" t="s">
        <v>78</v>
      </c>
      <c r="C75" s="142" t="s">
        <v>79</v>
      </c>
      <c r="D75" s="143"/>
      <c r="E75" s="143"/>
      <c r="F75" s="143"/>
      <c r="G75" s="143"/>
      <c r="H75" s="143"/>
      <c r="I75" s="143"/>
      <c r="J75" s="143"/>
      <c r="K75" s="144"/>
      <c r="L75" s="142" t="s">
        <v>24</v>
      </c>
      <c r="M75" s="144"/>
      <c r="O75" s="128" t="s">
        <v>24</v>
      </c>
      <c r="P75" s="129"/>
      <c r="R75" s="100" t="s">
        <v>24</v>
      </c>
      <c r="S75" s="101"/>
    </row>
    <row r="76" spans="2:19" ht="15" customHeight="1" x14ac:dyDescent="0.35">
      <c r="B76" s="6" t="s">
        <v>2</v>
      </c>
      <c r="C76" s="174" t="s">
        <v>182</v>
      </c>
      <c r="D76" s="175"/>
      <c r="E76" s="175"/>
      <c r="F76" s="175"/>
      <c r="G76" s="175"/>
      <c r="H76" s="175"/>
      <c r="I76" s="175"/>
      <c r="J76" s="175"/>
      <c r="K76" s="176"/>
      <c r="L76" s="177">
        <v>0</v>
      </c>
      <c r="M76" s="178"/>
      <c r="O76" s="132">
        <v>0</v>
      </c>
      <c r="P76" s="133"/>
      <c r="R76" s="106">
        <v>0</v>
      </c>
      <c r="S76" s="107"/>
    </row>
    <row r="77" spans="2:19" x14ac:dyDescent="0.35">
      <c r="B77" s="142" t="s">
        <v>80</v>
      </c>
      <c r="C77" s="143"/>
      <c r="D77" s="143"/>
      <c r="E77" s="143"/>
      <c r="F77" s="143"/>
      <c r="G77" s="143"/>
      <c r="H77" s="143"/>
      <c r="I77" s="143"/>
      <c r="J77" s="143"/>
      <c r="K77" s="144"/>
      <c r="L77" s="145">
        <f>SUM(L76)</f>
        <v>0</v>
      </c>
      <c r="M77" s="146"/>
      <c r="O77" s="120">
        <f>SUM(O76)</f>
        <v>0</v>
      </c>
      <c r="P77" s="121"/>
      <c r="R77" s="90">
        <f>SUM(R76)</f>
        <v>0</v>
      </c>
      <c r="S77" s="91"/>
    </row>
    <row r="78" spans="2:19" x14ac:dyDescent="0.35">
      <c r="B78" s="160" t="s">
        <v>81</v>
      </c>
      <c r="C78" s="160"/>
      <c r="D78" s="160"/>
      <c r="E78" s="160"/>
      <c r="F78" s="160"/>
      <c r="G78" s="160"/>
      <c r="H78" s="160"/>
      <c r="I78" s="160"/>
      <c r="J78" s="160"/>
      <c r="K78" s="160"/>
      <c r="L78" s="160"/>
      <c r="M78" s="160"/>
      <c r="P78" s="34"/>
      <c r="S78" s="65"/>
    </row>
    <row r="79" spans="2:19" x14ac:dyDescent="0.35">
      <c r="B79" s="1">
        <v>4</v>
      </c>
      <c r="C79" s="142" t="s">
        <v>82</v>
      </c>
      <c r="D79" s="143"/>
      <c r="E79" s="143"/>
      <c r="F79" s="143"/>
      <c r="G79" s="143"/>
      <c r="H79" s="143"/>
      <c r="I79" s="143"/>
      <c r="J79" s="143"/>
      <c r="K79" s="144"/>
      <c r="L79" s="142" t="s">
        <v>24</v>
      </c>
      <c r="M79" s="144"/>
      <c r="O79" s="128" t="s">
        <v>24</v>
      </c>
      <c r="P79" s="129"/>
      <c r="R79" s="100" t="s">
        <v>24</v>
      </c>
      <c r="S79" s="101"/>
    </row>
    <row r="80" spans="2:19" x14ac:dyDescent="0.35">
      <c r="B80" s="3" t="s">
        <v>70</v>
      </c>
      <c r="C80" s="156" t="s">
        <v>83</v>
      </c>
      <c r="D80" s="157"/>
      <c r="E80" s="157"/>
      <c r="F80" s="157"/>
      <c r="G80" s="157"/>
      <c r="H80" s="157"/>
      <c r="I80" s="157"/>
      <c r="J80" s="157"/>
      <c r="K80" s="158"/>
      <c r="L80" s="153">
        <f>SUM(L73)</f>
        <v>97.67</v>
      </c>
      <c r="M80" s="154"/>
      <c r="O80" s="118">
        <f>SUM(O73)</f>
        <v>104.02</v>
      </c>
      <c r="P80" s="119"/>
      <c r="R80" s="92">
        <f>SUM(R73)</f>
        <v>60.48</v>
      </c>
      <c r="S80" s="93"/>
    </row>
    <row r="81" spans="2:19" x14ac:dyDescent="0.35">
      <c r="B81" s="3" t="s">
        <v>78</v>
      </c>
      <c r="C81" s="156" t="s">
        <v>84</v>
      </c>
      <c r="D81" s="157"/>
      <c r="E81" s="157"/>
      <c r="F81" s="157"/>
      <c r="G81" s="157"/>
      <c r="H81" s="157"/>
      <c r="I81" s="157"/>
      <c r="J81" s="157"/>
      <c r="K81" s="158"/>
      <c r="L81" s="153">
        <f>L77</f>
        <v>0</v>
      </c>
      <c r="M81" s="154"/>
      <c r="O81" s="118">
        <f>O77</f>
        <v>0</v>
      </c>
      <c r="P81" s="119"/>
      <c r="R81" s="92">
        <f>R77</f>
        <v>0</v>
      </c>
      <c r="S81" s="93"/>
    </row>
    <row r="82" spans="2:19" x14ac:dyDescent="0.35">
      <c r="B82" s="142" t="s">
        <v>85</v>
      </c>
      <c r="C82" s="143"/>
      <c r="D82" s="143"/>
      <c r="E82" s="143"/>
      <c r="F82" s="143"/>
      <c r="G82" s="143"/>
      <c r="H82" s="143"/>
      <c r="I82" s="143"/>
      <c r="J82" s="143"/>
      <c r="K82" s="144"/>
      <c r="L82" s="145">
        <f>SUM(L80:M81)</f>
        <v>97.67</v>
      </c>
      <c r="M82" s="146"/>
      <c r="O82" s="120">
        <f>SUM(O80:P81)</f>
        <v>104.02</v>
      </c>
      <c r="P82" s="121"/>
      <c r="R82" s="90">
        <f>SUM(R80:S81)</f>
        <v>60.48</v>
      </c>
      <c r="S82" s="91"/>
    </row>
    <row r="83" spans="2:19" x14ac:dyDescent="0.35">
      <c r="B83" s="159" t="s">
        <v>86</v>
      </c>
      <c r="C83" s="160"/>
      <c r="D83" s="160"/>
      <c r="E83" s="160"/>
      <c r="F83" s="160"/>
      <c r="G83" s="160"/>
      <c r="H83" s="160"/>
      <c r="I83" s="160"/>
      <c r="J83" s="160"/>
      <c r="K83" s="160"/>
      <c r="L83" s="160"/>
      <c r="M83" s="161"/>
    </row>
    <row r="84" spans="2:19" x14ac:dyDescent="0.35">
      <c r="B84" s="3">
        <v>5</v>
      </c>
      <c r="C84" s="142" t="s">
        <v>87</v>
      </c>
      <c r="D84" s="143"/>
      <c r="E84" s="143"/>
      <c r="F84" s="143"/>
      <c r="G84" s="143"/>
      <c r="H84" s="143"/>
      <c r="I84" s="143"/>
      <c r="J84" s="143"/>
      <c r="K84" s="144"/>
      <c r="L84" s="145" t="s">
        <v>24</v>
      </c>
      <c r="M84" s="146"/>
      <c r="O84" s="120" t="s">
        <v>24</v>
      </c>
      <c r="P84" s="121"/>
      <c r="R84" s="90" t="s">
        <v>24</v>
      </c>
      <c r="S84" s="91"/>
    </row>
    <row r="85" spans="2:19" x14ac:dyDescent="0.35">
      <c r="B85" s="3" t="s">
        <v>2</v>
      </c>
      <c r="C85" s="156" t="s">
        <v>88</v>
      </c>
      <c r="D85" s="157"/>
      <c r="E85" s="157"/>
      <c r="F85" s="157"/>
      <c r="G85" s="157"/>
      <c r="H85" s="157"/>
      <c r="I85" s="157"/>
      <c r="J85" s="157"/>
      <c r="K85" s="158"/>
      <c r="L85" s="153">
        <f>SUM('equipamentos-uniformes'!L19:M19)</f>
        <v>67.459999999999994</v>
      </c>
      <c r="M85" s="154"/>
      <c r="O85" s="118">
        <f>SUM('equipamentos-uniformes'!L19:M19)</f>
        <v>67.459999999999994</v>
      </c>
      <c r="P85" s="119"/>
      <c r="R85" s="102">
        <f>SUM('equipamentos-uniformes'!R19)</f>
        <v>40.630000000000003</v>
      </c>
      <c r="S85" s="103"/>
    </row>
    <row r="86" spans="2:19" x14ac:dyDescent="0.35">
      <c r="B86" s="3" t="s">
        <v>4</v>
      </c>
      <c r="C86" s="156" t="s">
        <v>89</v>
      </c>
      <c r="D86" s="157"/>
      <c r="E86" s="157"/>
      <c r="F86" s="157"/>
      <c r="G86" s="157"/>
      <c r="H86" s="157"/>
      <c r="I86" s="157"/>
      <c r="J86" s="157"/>
      <c r="K86" s="158"/>
      <c r="L86" s="153">
        <f>SUM('equipamentos-uniformes'!L28:M28)</f>
        <v>42</v>
      </c>
      <c r="M86" s="154"/>
      <c r="O86" s="118">
        <f>SUM('equipamentos-uniformes'!L28:M28)</f>
        <v>42</v>
      </c>
      <c r="P86" s="119"/>
      <c r="R86" s="92">
        <f>SUM('equipamentos-uniformes'!L28)</f>
        <v>42</v>
      </c>
      <c r="S86" s="93"/>
    </row>
    <row r="87" spans="2:19" x14ac:dyDescent="0.35">
      <c r="B87" s="142" t="s">
        <v>90</v>
      </c>
      <c r="C87" s="143"/>
      <c r="D87" s="143"/>
      <c r="E87" s="143"/>
      <c r="F87" s="143"/>
      <c r="G87" s="143"/>
      <c r="H87" s="143"/>
      <c r="I87" s="143"/>
      <c r="J87" s="143"/>
      <c r="K87" s="144"/>
      <c r="L87" s="145">
        <f>SUM(L85:M86)</f>
        <v>109.46</v>
      </c>
      <c r="M87" s="146"/>
      <c r="O87" s="120">
        <f>SUM(O85:P86)</f>
        <v>109.46</v>
      </c>
      <c r="P87" s="121"/>
      <c r="R87" s="90">
        <f>SUM(R85:S86)</f>
        <v>82.63</v>
      </c>
      <c r="S87" s="91"/>
    </row>
    <row r="88" spans="2:19" x14ac:dyDescent="0.35">
      <c r="B88" s="159" t="s">
        <v>91</v>
      </c>
      <c r="C88" s="160"/>
      <c r="D88" s="160"/>
      <c r="E88" s="160"/>
      <c r="F88" s="160"/>
      <c r="G88" s="160"/>
      <c r="H88" s="160"/>
      <c r="I88" s="160"/>
      <c r="J88" s="160"/>
      <c r="K88" s="160"/>
      <c r="L88" s="160"/>
      <c r="M88" s="161"/>
      <c r="P88" s="28"/>
      <c r="S88" s="59"/>
    </row>
    <row r="89" spans="2:19" x14ac:dyDescent="0.35">
      <c r="B89" s="1">
        <v>6</v>
      </c>
      <c r="C89" s="159" t="s">
        <v>92</v>
      </c>
      <c r="D89" s="160"/>
      <c r="E89" s="160"/>
      <c r="F89" s="160"/>
      <c r="G89" s="160"/>
      <c r="H89" s="160"/>
      <c r="I89" s="160"/>
      <c r="J89" s="161"/>
      <c r="K89" s="1" t="s">
        <v>23</v>
      </c>
      <c r="L89" s="142" t="s">
        <v>24</v>
      </c>
      <c r="M89" s="144"/>
      <c r="N89" s="26" t="s">
        <v>23</v>
      </c>
      <c r="O89" s="128" t="s">
        <v>24</v>
      </c>
      <c r="P89" s="129"/>
      <c r="Q89" s="56" t="s">
        <v>23</v>
      </c>
      <c r="R89" s="100" t="s">
        <v>24</v>
      </c>
      <c r="S89" s="101"/>
    </row>
    <row r="90" spans="2:19" x14ac:dyDescent="0.35">
      <c r="B90" s="3" t="s">
        <v>2</v>
      </c>
      <c r="C90" s="156" t="s">
        <v>93</v>
      </c>
      <c r="D90" s="157"/>
      <c r="E90" s="157"/>
      <c r="F90" s="157"/>
      <c r="G90" s="157"/>
      <c r="H90" s="157"/>
      <c r="I90" s="157"/>
      <c r="J90" s="158"/>
      <c r="K90" s="10">
        <f>_xlfn.SINGLE('12hrs D'!K90)</f>
        <v>5.1000000000000004E-3</v>
      </c>
      <c r="L90" s="153">
        <f>K90*($L$23+$L$54+$L$63+$L$82+$L$87)</f>
        <v>26.97</v>
      </c>
      <c r="M90" s="154"/>
      <c r="N90" s="30">
        <f>K90</f>
        <v>5.1000000000000004E-3</v>
      </c>
      <c r="O90" s="118">
        <f>N90*($O$23+$O$54+$O$63+$O$82+$O$87)</f>
        <v>28.67</v>
      </c>
      <c r="P90" s="119"/>
      <c r="Q90" s="61">
        <f>N90</f>
        <v>5.1000000000000004E-3</v>
      </c>
      <c r="R90" s="92">
        <f>Q90*($R$23+$R$54+$R$63+$R$82+$R$87)</f>
        <v>27.93</v>
      </c>
      <c r="S90" s="93"/>
    </row>
    <row r="91" spans="2:19" x14ac:dyDescent="0.35">
      <c r="B91" s="3" t="s">
        <v>4</v>
      </c>
      <c r="C91" s="156" t="s">
        <v>94</v>
      </c>
      <c r="D91" s="157"/>
      <c r="E91" s="157"/>
      <c r="F91" s="157"/>
      <c r="G91" s="157"/>
      <c r="H91" s="157"/>
      <c r="I91" s="157"/>
      <c r="J91" s="158"/>
      <c r="K91" s="10">
        <f>K90</f>
        <v>5.1000000000000004E-3</v>
      </c>
      <c r="L91" s="153">
        <f>K91*($L$23+$L$54+$L$63+$L$82+$L$87+$L$90)</f>
        <v>27.11</v>
      </c>
      <c r="M91" s="154"/>
      <c r="N91" s="30">
        <f>N90</f>
        <v>5.1000000000000004E-3</v>
      </c>
      <c r="O91" s="118">
        <f>N91*($O$23+$O$54+$O$63+$O$82+$O$87+O90)</f>
        <v>28.82</v>
      </c>
      <c r="P91" s="119"/>
      <c r="Q91" s="61">
        <f>Q90</f>
        <v>5.1000000000000004E-3</v>
      </c>
      <c r="R91" s="92">
        <f>Q91*($R$23+$R$54+$R$63+$R$82+$R$87+R90)</f>
        <v>28.07</v>
      </c>
      <c r="S91" s="93"/>
    </row>
    <row r="92" spans="2:19" x14ac:dyDescent="0.35">
      <c r="B92" s="3" t="s">
        <v>95</v>
      </c>
      <c r="C92" s="170" t="s">
        <v>96</v>
      </c>
      <c r="D92" s="171"/>
      <c r="E92" s="171"/>
      <c r="F92" s="171"/>
      <c r="G92" s="171"/>
      <c r="H92" s="171"/>
      <c r="I92" s="171"/>
      <c r="J92" s="171"/>
      <c r="K92" s="171"/>
      <c r="L92" s="171"/>
      <c r="M92" s="172"/>
    </row>
    <row r="93" spans="2:19" x14ac:dyDescent="0.35">
      <c r="B93" s="3"/>
      <c r="C93" s="156" t="s">
        <v>166</v>
      </c>
      <c r="D93" s="157"/>
      <c r="E93" s="157"/>
      <c r="F93" s="157"/>
      <c r="G93" s="157"/>
      <c r="H93" s="157"/>
      <c r="I93" s="157"/>
      <c r="J93" s="158"/>
      <c r="K93" s="10">
        <v>6.4999999999999997E-3</v>
      </c>
      <c r="L93" s="153">
        <f>K93*L106</f>
        <v>38.01</v>
      </c>
      <c r="M93" s="154"/>
      <c r="N93" s="30">
        <v>6.4999999999999997E-3</v>
      </c>
      <c r="O93" s="118">
        <f>N93*O106</f>
        <v>40.409999999999997</v>
      </c>
      <c r="P93" s="119"/>
      <c r="Q93" s="61">
        <v>6.4999999999999997E-3</v>
      </c>
      <c r="R93" s="92">
        <f>Q93*R106</f>
        <v>39.369999999999997</v>
      </c>
      <c r="S93" s="93"/>
    </row>
    <row r="94" spans="2:19" x14ac:dyDescent="0.35">
      <c r="B94" s="3"/>
      <c r="C94" s="156" t="s">
        <v>170</v>
      </c>
      <c r="D94" s="157"/>
      <c r="E94" s="157"/>
      <c r="F94" s="157"/>
      <c r="G94" s="157"/>
      <c r="H94" s="157"/>
      <c r="I94" s="157"/>
      <c r="J94" s="158"/>
      <c r="K94" s="10">
        <v>0.03</v>
      </c>
      <c r="L94" s="153">
        <f>K94*L106</f>
        <v>175.45</v>
      </c>
      <c r="M94" s="154"/>
      <c r="N94" s="30">
        <v>0.03</v>
      </c>
      <c r="O94" s="118">
        <f>N94*O106</f>
        <v>186.5</v>
      </c>
      <c r="P94" s="119"/>
      <c r="Q94" s="61">
        <v>0.03</v>
      </c>
      <c r="R94" s="92">
        <f>Q94*R106</f>
        <v>181.7</v>
      </c>
      <c r="S94" s="93"/>
    </row>
    <row r="95" spans="2:19" x14ac:dyDescent="0.35">
      <c r="B95" s="3" t="s">
        <v>97</v>
      </c>
      <c r="C95" s="156" t="s">
        <v>98</v>
      </c>
      <c r="D95" s="157"/>
      <c r="E95" s="157"/>
      <c r="F95" s="157"/>
      <c r="G95" s="157"/>
      <c r="H95" s="157"/>
      <c r="I95" s="157"/>
      <c r="J95" s="157"/>
      <c r="K95" s="157"/>
      <c r="L95" s="157"/>
      <c r="M95" s="158"/>
      <c r="O95" s="35"/>
      <c r="P95" s="35"/>
      <c r="R95" s="66"/>
      <c r="S95" s="66"/>
    </row>
    <row r="96" spans="2:19" x14ac:dyDescent="0.35">
      <c r="B96" s="3"/>
      <c r="C96" s="156" t="s">
        <v>168</v>
      </c>
      <c r="D96" s="157"/>
      <c r="E96" s="157"/>
      <c r="F96" s="157"/>
      <c r="G96" s="157"/>
      <c r="H96" s="157"/>
      <c r="I96" s="157"/>
      <c r="J96" s="158"/>
      <c r="K96" s="10">
        <v>0.05</v>
      </c>
      <c r="L96" s="153">
        <f>K96*L106</f>
        <v>292.41000000000003</v>
      </c>
      <c r="M96" s="154"/>
      <c r="N96" s="30">
        <v>0.05</v>
      </c>
      <c r="O96" s="118">
        <f>N96*O106</f>
        <v>310.83999999999997</v>
      </c>
      <c r="P96" s="119"/>
      <c r="Q96" s="61">
        <v>0.05</v>
      </c>
      <c r="R96" s="92">
        <f>Q96*R106</f>
        <v>302.83999999999997</v>
      </c>
      <c r="S96" s="93"/>
    </row>
    <row r="97" spans="2:19" x14ac:dyDescent="0.35">
      <c r="B97" s="142" t="s">
        <v>99</v>
      </c>
      <c r="C97" s="143"/>
      <c r="D97" s="143"/>
      <c r="E97" s="143"/>
      <c r="F97" s="143"/>
      <c r="G97" s="143"/>
      <c r="H97" s="143"/>
      <c r="I97" s="143"/>
      <c r="J97" s="144"/>
      <c r="K97" s="11">
        <f>SUM(K90:K96)</f>
        <v>9.6699999999999994E-2</v>
      </c>
      <c r="L97" s="145">
        <f>SUM(L90:M96)</f>
        <v>559.95000000000005</v>
      </c>
      <c r="M97" s="146"/>
      <c r="N97" s="31">
        <f>SUM(N90:N96)</f>
        <v>9.6699999999999994E-2</v>
      </c>
      <c r="O97" s="120">
        <f>SUM(O90:P96)</f>
        <v>595.24</v>
      </c>
      <c r="P97" s="121"/>
      <c r="Q97" s="62">
        <f>SUM(Q90:Q96)</f>
        <v>9.6699999999999994E-2</v>
      </c>
      <c r="R97" s="90">
        <f>SUM(R90:S96)</f>
        <v>579.91</v>
      </c>
      <c r="S97" s="91"/>
    </row>
    <row r="98" spans="2:19" x14ac:dyDescent="0.35">
      <c r="B98" s="142" t="s">
        <v>100</v>
      </c>
      <c r="C98" s="143"/>
      <c r="D98" s="143"/>
      <c r="E98" s="143"/>
      <c r="F98" s="143"/>
      <c r="G98" s="143"/>
      <c r="H98" s="143"/>
      <c r="I98" s="143"/>
      <c r="J98" s="143"/>
      <c r="K98" s="144"/>
      <c r="L98" s="142" t="s">
        <v>24</v>
      </c>
      <c r="M98" s="144"/>
      <c r="N98" s="35"/>
      <c r="O98" s="128" t="s">
        <v>24</v>
      </c>
      <c r="P98" s="129"/>
      <c r="Q98" s="66"/>
      <c r="R98" s="100" t="s">
        <v>24</v>
      </c>
      <c r="S98" s="101"/>
    </row>
    <row r="99" spans="2:19" x14ac:dyDescent="0.35">
      <c r="B99" s="3" t="s">
        <v>2</v>
      </c>
      <c r="C99" s="156" t="s">
        <v>101</v>
      </c>
      <c r="D99" s="157"/>
      <c r="E99" s="157"/>
      <c r="F99" s="157"/>
      <c r="G99" s="157"/>
      <c r="H99" s="157"/>
      <c r="I99" s="157"/>
      <c r="J99" s="157"/>
      <c r="K99" s="158"/>
      <c r="L99" s="153">
        <f>SUM(L23)</f>
        <v>2523.83</v>
      </c>
      <c r="M99" s="154"/>
      <c r="O99" s="118">
        <f>SUM(O23)</f>
        <v>2687.88</v>
      </c>
      <c r="P99" s="119"/>
      <c r="R99" s="92">
        <f>SUM(R23)</f>
        <v>2687.88</v>
      </c>
      <c r="S99" s="93"/>
    </row>
    <row r="100" spans="2:19" x14ac:dyDescent="0.35">
      <c r="B100" s="3" t="s">
        <v>4</v>
      </c>
      <c r="C100" s="156" t="s">
        <v>102</v>
      </c>
      <c r="D100" s="157"/>
      <c r="E100" s="157"/>
      <c r="F100" s="157"/>
      <c r="G100" s="157"/>
      <c r="H100" s="157"/>
      <c r="I100" s="157"/>
      <c r="J100" s="157"/>
      <c r="K100" s="158"/>
      <c r="L100" s="153">
        <f>SUM(L54)</f>
        <v>2378.8200000000002</v>
      </c>
      <c r="M100" s="154"/>
      <c r="O100" s="118">
        <f>SUM(O54)</f>
        <v>2530.09</v>
      </c>
      <c r="P100" s="119"/>
      <c r="R100" s="92">
        <f>SUM(R54)</f>
        <v>2530.09</v>
      </c>
      <c r="S100" s="93"/>
    </row>
    <row r="101" spans="2:19" x14ac:dyDescent="0.35">
      <c r="B101" s="3" t="s">
        <v>6</v>
      </c>
      <c r="C101" s="156" t="s">
        <v>103</v>
      </c>
      <c r="D101" s="157"/>
      <c r="E101" s="157"/>
      <c r="F101" s="157"/>
      <c r="G101" s="157"/>
      <c r="H101" s="157"/>
      <c r="I101" s="157"/>
      <c r="J101" s="157"/>
      <c r="K101" s="158"/>
      <c r="L101" s="153">
        <f>SUM(L63)</f>
        <v>178.44</v>
      </c>
      <c r="M101" s="154"/>
      <c r="O101" s="118">
        <f>SUM(O63)</f>
        <v>190.04</v>
      </c>
      <c r="P101" s="119"/>
      <c r="R101" s="92">
        <f>SUM(R63)</f>
        <v>115.77</v>
      </c>
      <c r="S101" s="93"/>
    </row>
    <row r="102" spans="2:19" x14ac:dyDescent="0.35">
      <c r="B102" s="3" t="s">
        <v>8</v>
      </c>
      <c r="C102" s="156" t="s">
        <v>68</v>
      </c>
      <c r="D102" s="157"/>
      <c r="E102" s="157"/>
      <c r="F102" s="157"/>
      <c r="G102" s="157"/>
      <c r="H102" s="157"/>
      <c r="I102" s="157"/>
      <c r="J102" s="157"/>
      <c r="K102" s="158"/>
      <c r="L102" s="153">
        <f>SUM(L82)</f>
        <v>97.67</v>
      </c>
      <c r="M102" s="154"/>
      <c r="O102" s="118">
        <f>SUM(O82)</f>
        <v>104.02</v>
      </c>
      <c r="P102" s="119"/>
      <c r="R102" s="92">
        <f>SUM(R82)</f>
        <v>60.48</v>
      </c>
      <c r="S102" s="93"/>
    </row>
    <row r="103" spans="2:19" x14ac:dyDescent="0.35">
      <c r="B103" s="3" t="s">
        <v>10</v>
      </c>
      <c r="C103" s="156" t="s">
        <v>104</v>
      </c>
      <c r="D103" s="157"/>
      <c r="E103" s="157"/>
      <c r="F103" s="157"/>
      <c r="G103" s="157"/>
      <c r="H103" s="157"/>
      <c r="I103" s="157"/>
      <c r="J103" s="157"/>
      <c r="K103" s="158"/>
      <c r="L103" s="153">
        <f>SUM(L87)</f>
        <v>109.46</v>
      </c>
      <c r="M103" s="154"/>
      <c r="O103" s="118">
        <f>SUM(O87)</f>
        <v>109.46</v>
      </c>
      <c r="P103" s="119"/>
      <c r="R103" s="92">
        <f>SUM(R87)</f>
        <v>82.63</v>
      </c>
      <c r="S103" s="93"/>
    </row>
    <row r="104" spans="2:19" x14ac:dyDescent="0.35">
      <c r="B104" s="142" t="s">
        <v>105</v>
      </c>
      <c r="C104" s="143"/>
      <c r="D104" s="143"/>
      <c r="E104" s="143"/>
      <c r="F104" s="143"/>
      <c r="G104" s="143"/>
      <c r="H104" s="143"/>
      <c r="I104" s="143"/>
      <c r="J104" s="143"/>
      <c r="K104" s="144"/>
      <c r="L104" s="145">
        <f>SUM(L99:M103)</f>
        <v>5288.22</v>
      </c>
      <c r="M104" s="146"/>
      <c r="O104" s="120">
        <f>SUM(O99:P103)</f>
        <v>5621.49</v>
      </c>
      <c r="P104" s="121"/>
      <c r="R104" s="90">
        <f>SUM(R99:S103)</f>
        <v>5476.85</v>
      </c>
      <c r="S104" s="91"/>
    </row>
    <row r="105" spans="2:19" x14ac:dyDescent="0.35">
      <c r="B105" s="3" t="s">
        <v>42</v>
      </c>
      <c r="C105" s="156" t="s">
        <v>106</v>
      </c>
      <c r="D105" s="157"/>
      <c r="E105" s="157"/>
      <c r="F105" s="157"/>
      <c r="G105" s="157"/>
      <c r="H105" s="157"/>
      <c r="I105" s="157"/>
      <c r="J105" s="157"/>
      <c r="K105" s="158"/>
      <c r="L105" s="153">
        <f>SUM(L97)</f>
        <v>559.95000000000005</v>
      </c>
      <c r="M105" s="154"/>
      <c r="N105" s="36"/>
      <c r="O105" s="118">
        <f>SUM(O97)</f>
        <v>595.24</v>
      </c>
      <c r="P105" s="119"/>
      <c r="Q105" s="67"/>
      <c r="R105" s="92">
        <f>SUM(R97)</f>
        <v>579.91</v>
      </c>
      <c r="S105" s="93"/>
    </row>
    <row r="106" spans="2:19" x14ac:dyDescent="0.35">
      <c r="B106" s="142" t="s">
        <v>107</v>
      </c>
      <c r="C106" s="143"/>
      <c r="D106" s="143"/>
      <c r="E106" s="143"/>
      <c r="F106" s="143"/>
      <c r="G106" s="143"/>
      <c r="H106" s="143"/>
      <c r="I106" s="143"/>
      <c r="J106" s="143"/>
      <c r="K106" s="144"/>
      <c r="L106" s="145">
        <f>(L90+L91+L104)*100/91.35</f>
        <v>5848.17</v>
      </c>
      <c r="M106" s="146"/>
      <c r="N106" s="36"/>
      <c r="O106" s="120">
        <f>(O90+O91+O104)*100/91.35</f>
        <v>6216.73</v>
      </c>
      <c r="P106" s="121"/>
      <c r="Q106" s="67"/>
      <c r="R106" s="90">
        <f>(R90+R91+R104)*100/91.35</f>
        <v>6056.76</v>
      </c>
      <c r="S106" s="91"/>
    </row>
    <row r="107" spans="2:19" x14ac:dyDescent="0.35">
      <c r="B107" s="159" t="s">
        <v>108</v>
      </c>
      <c r="C107" s="160"/>
      <c r="D107" s="160"/>
      <c r="E107" s="160"/>
      <c r="F107" s="160"/>
      <c r="G107" s="160"/>
      <c r="H107" s="160"/>
      <c r="I107" s="160"/>
      <c r="J107" s="160"/>
      <c r="K107" s="160"/>
      <c r="L107" s="160"/>
      <c r="M107" s="161"/>
    </row>
    <row r="108" spans="2:19" ht="15" customHeight="1" x14ac:dyDescent="0.35">
      <c r="B108" s="162" t="s">
        <v>109</v>
      </c>
      <c r="C108" s="163"/>
      <c r="D108" s="147" t="s">
        <v>110</v>
      </c>
      <c r="E108" s="148"/>
      <c r="F108" s="147" t="s">
        <v>111</v>
      </c>
      <c r="G108" s="166"/>
      <c r="H108" s="148"/>
      <c r="I108" s="147" t="s">
        <v>112</v>
      </c>
      <c r="J108" s="148"/>
      <c r="K108" s="168" t="s">
        <v>113</v>
      </c>
      <c r="L108" s="147" t="s">
        <v>114</v>
      </c>
      <c r="M108" s="148"/>
      <c r="N108" s="122"/>
      <c r="O108" s="124" t="s">
        <v>114</v>
      </c>
      <c r="P108" s="125"/>
      <c r="Q108" s="94"/>
      <c r="R108" s="96" t="s">
        <v>114</v>
      </c>
      <c r="S108" s="97"/>
    </row>
    <row r="109" spans="2:19" x14ac:dyDescent="0.35">
      <c r="B109" s="164"/>
      <c r="C109" s="165"/>
      <c r="D109" s="149"/>
      <c r="E109" s="150"/>
      <c r="F109" s="149"/>
      <c r="G109" s="167"/>
      <c r="H109" s="150"/>
      <c r="I109" s="149"/>
      <c r="J109" s="150"/>
      <c r="K109" s="169"/>
      <c r="L109" s="149"/>
      <c r="M109" s="150"/>
      <c r="N109" s="123"/>
      <c r="O109" s="126"/>
      <c r="P109" s="127"/>
      <c r="Q109" s="95"/>
      <c r="R109" s="98"/>
      <c r="S109" s="99"/>
    </row>
    <row r="110" spans="2:19" x14ac:dyDescent="0.35">
      <c r="B110" s="151" t="s">
        <v>139</v>
      </c>
      <c r="C110" s="152"/>
      <c r="D110" s="153">
        <f>L106</f>
        <v>5848.17</v>
      </c>
      <c r="E110" s="154"/>
      <c r="F110" s="151">
        <v>2</v>
      </c>
      <c r="G110" s="155"/>
      <c r="H110" s="152"/>
      <c r="I110" s="153">
        <f>D110*F110</f>
        <v>11696.34</v>
      </c>
      <c r="J110" s="154"/>
      <c r="K110" s="3">
        <v>1</v>
      </c>
      <c r="L110" s="153">
        <f>I110*K110</f>
        <v>11696.34</v>
      </c>
      <c r="M110" s="154"/>
      <c r="N110" s="37"/>
      <c r="O110" s="118">
        <f>O106*F110</f>
        <v>12433.46</v>
      </c>
      <c r="P110" s="119"/>
      <c r="Q110" s="68"/>
      <c r="R110" s="92">
        <f>R106*F110</f>
        <v>12113.52</v>
      </c>
      <c r="S110" s="93"/>
    </row>
    <row r="111" spans="2:19" x14ac:dyDescent="0.35">
      <c r="B111" s="142" t="s">
        <v>140</v>
      </c>
      <c r="C111" s="143"/>
      <c r="D111" s="143"/>
      <c r="E111" s="143"/>
      <c r="F111" s="143"/>
      <c r="G111" s="143"/>
      <c r="H111" s="143"/>
      <c r="I111" s="143"/>
      <c r="J111" s="143"/>
      <c r="K111" s="144"/>
      <c r="L111" s="145">
        <f>SUM(L110)</f>
        <v>11696.34</v>
      </c>
      <c r="M111" s="146"/>
      <c r="O111" s="120">
        <f>SUM(O110)</f>
        <v>12433.46</v>
      </c>
      <c r="P111" s="121"/>
      <c r="R111" s="90">
        <f>SUM(R110)</f>
        <v>12113.52</v>
      </c>
      <c r="S111" s="91"/>
    </row>
  </sheetData>
  <mergeCells count="387">
    <mergeCell ref="N2:P3"/>
    <mergeCell ref="B111:K111"/>
    <mergeCell ref="L111:M111"/>
    <mergeCell ref="L108:M109"/>
    <mergeCell ref="B110:C110"/>
    <mergeCell ref="D110:E110"/>
    <mergeCell ref="F110:H110"/>
    <mergeCell ref="I110:J110"/>
    <mergeCell ref="L110:M110"/>
    <mergeCell ref="C22:J22"/>
    <mergeCell ref="L22:M22"/>
    <mergeCell ref="C105:K105"/>
    <mergeCell ref="L105:M105"/>
    <mergeCell ref="B106:K106"/>
    <mergeCell ref="L106:M106"/>
    <mergeCell ref="B107:M107"/>
    <mergeCell ref="B108:C109"/>
    <mergeCell ref="D108:E109"/>
    <mergeCell ref="F108:H109"/>
    <mergeCell ref="I108:J109"/>
    <mergeCell ref="K108:K109"/>
    <mergeCell ref="C102:K102"/>
    <mergeCell ref="L102:M102"/>
    <mergeCell ref="C103:K103"/>
    <mergeCell ref="L103:M103"/>
    <mergeCell ref="B104:K104"/>
    <mergeCell ref="L104:M104"/>
    <mergeCell ref="C99:K99"/>
    <mergeCell ref="L99:M99"/>
    <mergeCell ref="C100:K100"/>
    <mergeCell ref="L100:M100"/>
    <mergeCell ref="C101:K101"/>
    <mergeCell ref="L101:M101"/>
    <mergeCell ref="C95:M95"/>
    <mergeCell ref="C96:J96"/>
    <mergeCell ref="L96:M96"/>
    <mergeCell ref="B97:J97"/>
    <mergeCell ref="L97:M97"/>
    <mergeCell ref="B98:K98"/>
    <mergeCell ref="L98:M98"/>
    <mergeCell ref="C91:J91"/>
    <mergeCell ref="L91:M91"/>
    <mergeCell ref="C92:M92"/>
    <mergeCell ref="C93:J93"/>
    <mergeCell ref="L93:M93"/>
    <mergeCell ref="C94:J94"/>
    <mergeCell ref="L94:M94"/>
    <mergeCell ref="B88:M88"/>
    <mergeCell ref="C89:J89"/>
    <mergeCell ref="L89:M89"/>
    <mergeCell ref="C90:J90"/>
    <mergeCell ref="L90:M90"/>
    <mergeCell ref="C85:K85"/>
    <mergeCell ref="L85:M85"/>
    <mergeCell ref="C86:K86"/>
    <mergeCell ref="L86:M86"/>
    <mergeCell ref="B87:K87"/>
    <mergeCell ref="L87:M87"/>
    <mergeCell ref="C81:K81"/>
    <mergeCell ref="L81:M81"/>
    <mergeCell ref="B82:K82"/>
    <mergeCell ref="L82:M82"/>
    <mergeCell ref="B83:M83"/>
    <mergeCell ref="C84:K84"/>
    <mergeCell ref="L84:M84"/>
    <mergeCell ref="B77:K77"/>
    <mergeCell ref="L77:M77"/>
    <mergeCell ref="B78:M78"/>
    <mergeCell ref="C79:K79"/>
    <mergeCell ref="L79:M79"/>
    <mergeCell ref="C80:K80"/>
    <mergeCell ref="L80:M80"/>
    <mergeCell ref="B73:J73"/>
    <mergeCell ref="L73:M73"/>
    <mergeCell ref="B74:M74"/>
    <mergeCell ref="C75:K75"/>
    <mergeCell ref="L75:M75"/>
    <mergeCell ref="C76:K76"/>
    <mergeCell ref="L76:M76"/>
    <mergeCell ref="C69:J69"/>
    <mergeCell ref="L69:M69"/>
    <mergeCell ref="C70:J70"/>
    <mergeCell ref="L70:M70"/>
    <mergeCell ref="C71:J71"/>
    <mergeCell ref="L71:M71"/>
    <mergeCell ref="C72:J72"/>
    <mergeCell ref="L72:M72"/>
    <mergeCell ref="C66:J66"/>
    <mergeCell ref="L66:M66"/>
    <mergeCell ref="C67:J67"/>
    <mergeCell ref="L67:M67"/>
    <mergeCell ref="C68:J68"/>
    <mergeCell ref="L68:M68"/>
    <mergeCell ref="C62:J62"/>
    <mergeCell ref="L62:M62"/>
    <mergeCell ref="B63:J63"/>
    <mergeCell ref="L63:M63"/>
    <mergeCell ref="B64:M64"/>
    <mergeCell ref="B65:M65"/>
    <mergeCell ref="C59:J59"/>
    <mergeCell ref="L59:M59"/>
    <mergeCell ref="C60:J60"/>
    <mergeCell ref="L60:M60"/>
    <mergeCell ref="C61:J61"/>
    <mergeCell ref="L61:M61"/>
    <mergeCell ref="B55:M55"/>
    <mergeCell ref="C56:J56"/>
    <mergeCell ref="L56:M56"/>
    <mergeCell ref="C57:J57"/>
    <mergeCell ref="L57:M57"/>
    <mergeCell ref="C58:J58"/>
    <mergeCell ref="L58:M58"/>
    <mergeCell ref="C52:K52"/>
    <mergeCell ref="L52:M52"/>
    <mergeCell ref="C53:K53"/>
    <mergeCell ref="L53:M53"/>
    <mergeCell ref="B54:K54"/>
    <mergeCell ref="L54:M54"/>
    <mergeCell ref="B48:K48"/>
    <mergeCell ref="L48:M48"/>
    <mergeCell ref="B49:M49"/>
    <mergeCell ref="C50:K50"/>
    <mergeCell ref="L50:M50"/>
    <mergeCell ref="C51:K51"/>
    <mergeCell ref="L51:M51"/>
    <mergeCell ref="C45:K45"/>
    <mergeCell ref="L45:M45"/>
    <mergeCell ref="C46:K46"/>
    <mergeCell ref="L46:M46"/>
    <mergeCell ref="C47:K47"/>
    <mergeCell ref="L47:M47"/>
    <mergeCell ref="B41:M41"/>
    <mergeCell ref="C42:K42"/>
    <mergeCell ref="L42:M42"/>
    <mergeCell ref="C43:J43"/>
    <mergeCell ref="L43:M43"/>
    <mergeCell ref="C44:J44"/>
    <mergeCell ref="L44:M44"/>
    <mergeCell ref="C38:J38"/>
    <mergeCell ref="L38:M38"/>
    <mergeCell ref="C39:J39"/>
    <mergeCell ref="L39:M39"/>
    <mergeCell ref="B40:J40"/>
    <mergeCell ref="L40:M40"/>
    <mergeCell ref="C35:J35"/>
    <mergeCell ref="L35:M35"/>
    <mergeCell ref="C36:J36"/>
    <mergeCell ref="L36:M36"/>
    <mergeCell ref="C37:J37"/>
    <mergeCell ref="L37:M37"/>
    <mergeCell ref="C32:J32"/>
    <mergeCell ref="L32:M32"/>
    <mergeCell ref="C33:J33"/>
    <mergeCell ref="L33:M33"/>
    <mergeCell ref="C34:J34"/>
    <mergeCell ref="L34:M34"/>
    <mergeCell ref="C28:J28"/>
    <mergeCell ref="L28:M28"/>
    <mergeCell ref="B29:J29"/>
    <mergeCell ref="L29:M29"/>
    <mergeCell ref="B30:M30"/>
    <mergeCell ref="C31:J31"/>
    <mergeCell ref="L31:M31"/>
    <mergeCell ref="B24:M24"/>
    <mergeCell ref="B25:M25"/>
    <mergeCell ref="C26:J26"/>
    <mergeCell ref="L26:M26"/>
    <mergeCell ref="C27:J27"/>
    <mergeCell ref="L27:M27"/>
    <mergeCell ref="C20:J20"/>
    <mergeCell ref="L20:M20"/>
    <mergeCell ref="C21:J21"/>
    <mergeCell ref="L21:M21"/>
    <mergeCell ref="B23:K23"/>
    <mergeCell ref="L23:M23"/>
    <mergeCell ref="C17:J17"/>
    <mergeCell ref="L17:M17"/>
    <mergeCell ref="C18:J18"/>
    <mergeCell ref="L18:M18"/>
    <mergeCell ref="C19:J19"/>
    <mergeCell ref="L19:M19"/>
    <mergeCell ref="C13:J13"/>
    <mergeCell ref="K13:M13"/>
    <mergeCell ref="C14:J14"/>
    <mergeCell ref="K14:M14"/>
    <mergeCell ref="C15:J15"/>
    <mergeCell ref="K15:M15"/>
    <mergeCell ref="C12:J12"/>
    <mergeCell ref="K12:M12"/>
    <mergeCell ref="C6:J6"/>
    <mergeCell ref="K6:M6"/>
    <mergeCell ref="C7:J7"/>
    <mergeCell ref="K7:M7"/>
    <mergeCell ref="C8:J8"/>
    <mergeCell ref="K8:M8"/>
    <mergeCell ref="B16:M16"/>
    <mergeCell ref="B2:M2"/>
    <mergeCell ref="B3:M3"/>
    <mergeCell ref="C4:J4"/>
    <mergeCell ref="K4:M4"/>
    <mergeCell ref="C5:J5"/>
    <mergeCell ref="K5:M5"/>
    <mergeCell ref="B9:M9"/>
    <mergeCell ref="B10:M10"/>
    <mergeCell ref="C11:J11"/>
    <mergeCell ref="K11:M11"/>
    <mergeCell ref="N4:P4"/>
    <mergeCell ref="N5:P5"/>
    <mergeCell ref="N6:P6"/>
    <mergeCell ref="N7:P7"/>
    <mergeCell ref="N8:P8"/>
    <mergeCell ref="N11:P11"/>
    <mergeCell ref="N12:P12"/>
    <mergeCell ref="N13:P13"/>
    <mergeCell ref="N14:P14"/>
    <mergeCell ref="N15:P15"/>
    <mergeCell ref="O17:P17"/>
    <mergeCell ref="O18:P18"/>
    <mergeCell ref="O19:P19"/>
    <mergeCell ref="O20:P20"/>
    <mergeCell ref="O21:P21"/>
    <mergeCell ref="O22:P22"/>
    <mergeCell ref="O23:P23"/>
    <mergeCell ref="O26:P26"/>
    <mergeCell ref="O27:P27"/>
    <mergeCell ref="O28:P28"/>
    <mergeCell ref="O29:P29"/>
    <mergeCell ref="O31:P31"/>
    <mergeCell ref="O32:P32"/>
    <mergeCell ref="O33:P33"/>
    <mergeCell ref="O34:P34"/>
    <mergeCell ref="O35:P35"/>
    <mergeCell ref="O36:P36"/>
    <mergeCell ref="O37:P37"/>
    <mergeCell ref="O38:P38"/>
    <mergeCell ref="O39:P39"/>
    <mergeCell ref="O40:P40"/>
    <mergeCell ref="O42:P42"/>
    <mergeCell ref="O43:P43"/>
    <mergeCell ref="O44:P44"/>
    <mergeCell ref="O45:P45"/>
    <mergeCell ref="O46:P46"/>
    <mergeCell ref="O47:P47"/>
    <mergeCell ref="O48:P48"/>
    <mergeCell ref="O50:P50"/>
    <mergeCell ref="O51:P51"/>
    <mergeCell ref="O52:P52"/>
    <mergeCell ref="O53:P53"/>
    <mergeCell ref="O54:P54"/>
    <mergeCell ref="O56:P56"/>
    <mergeCell ref="O57:P57"/>
    <mergeCell ref="O58:P58"/>
    <mergeCell ref="O59:P59"/>
    <mergeCell ref="O60:P60"/>
    <mergeCell ref="O61:P61"/>
    <mergeCell ref="O62:P62"/>
    <mergeCell ref="O63:P63"/>
    <mergeCell ref="O66:P66"/>
    <mergeCell ref="O67:P67"/>
    <mergeCell ref="O68:P68"/>
    <mergeCell ref="O69:P69"/>
    <mergeCell ref="O70:P70"/>
    <mergeCell ref="O71:P71"/>
    <mergeCell ref="O72:P72"/>
    <mergeCell ref="O73:P73"/>
    <mergeCell ref="O75:P75"/>
    <mergeCell ref="O76:P76"/>
    <mergeCell ref="O77:P77"/>
    <mergeCell ref="O79:P79"/>
    <mergeCell ref="O80:P80"/>
    <mergeCell ref="O81:P81"/>
    <mergeCell ref="O82:P82"/>
    <mergeCell ref="O84:P84"/>
    <mergeCell ref="O85:P85"/>
    <mergeCell ref="O86:P86"/>
    <mergeCell ref="O89:P89"/>
    <mergeCell ref="O90:P90"/>
    <mergeCell ref="O91:P91"/>
    <mergeCell ref="O87:P87"/>
    <mergeCell ref="O103:P103"/>
    <mergeCell ref="O104:P104"/>
    <mergeCell ref="O105:P105"/>
    <mergeCell ref="O106:P106"/>
    <mergeCell ref="N108:N109"/>
    <mergeCell ref="O108:P109"/>
    <mergeCell ref="O110:P110"/>
    <mergeCell ref="O111:P111"/>
    <mergeCell ref="O93:P93"/>
    <mergeCell ref="O94:P94"/>
    <mergeCell ref="O96:P96"/>
    <mergeCell ref="O97:P97"/>
    <mergeCell ref="O98:P98"/>
    <mergeCell ref="O99:P99"/>
    <mergeCell ref="O100:P100"/>
    <mergeCell ref="O101:P101"/>
    <mergeCell ref="O102:P102"/>
    <mergeCell ref="Q2:S3"/>
    <mergeCell ref="Q4:S4"/>
    <mergeCell ref="Q5:S5"/>
    <mergeCell ref="Q6:S6"/>
    <mergeCell ref="Q7:S7"/>
    <mergeCell ref="Q8:S8"/>
    <mergeCell ref="Q11:S11"/>
    <mergeCell ref="Q12:S12"/>
    <mergeCell ref="Q13:S13"/>
    <mergeCell ref="Q14:S14"/>
    <mergeCell ref="Q15:S15"/>
    <mergeCell ref="R17:S17"/>
    <mergeCell ref="R18:S18"/>
    <mergeCell ref="R19:S19"/>
    <mergeCell ref="R20:S20"/>
    <mergeCell ref="R21:S21"/>
    <mergeCell ref="R22:S22"/>
    <mergeCell ref="R23:S23"/>
    <mergeCell ref="R26:S26"/>
    <mergeCell ref="R27:S27"/>
    <mergeCell ref="R28:S28"/>
    <mergeCell ref="R29:S29"/>
    <mergeCell ref="R31:S31"/>
    <mergeCell ref="R32:S32"/>
    <mergeCell ref="R33:S33"/>
    <mergeCell ref="R34:S34"/>
    <mergeCell ref="R35:S35"/>
    <mergeCell ref="R36:S36"/>
    <mergeCell ref="R37:S37"/>
    <mergeCell ref="R38:S38"/>
    <mergeCell ref="R39:S39"/>
    <mergeCell ref="R40:S40"/>
    <mergeCell ref="R42:S42"/>
    <mergeCell ref="R43:S43"/>
    <mergeCell ref="R44:S44"/>
    <mergeCell ref="R45:S45"/>
    <mergeCell ref="R46:S46"/>
    <mergeCell ref="R47:S47"/>
    <mergeCell ref="R48:S48"/>
    <mergeCell ref="R50:S50"/>
    <mergeCell ref="R51:S51"/>
    <mergeCell ref="R52:S52"/>
    <mergeCell ref="R53:S53"/>
    <mergeCell ref="R54:S54"/>
    <mergeCell ref="R56:S56"/>
    <mergeCell ref="R57:S57"/>
    <mergeCell ref="R58:S58"/>
    <mergeCell ref="R59:S59"/>
    <mergeCell ref="R60:S60"/>
    <mergeCell ref="R61:S61"/>
    <mergeCell ref="R62:S62"/>
    <mergeCell ref="R63:S63"/>
    <mergeCell ref="R66:S66"/>
    <mergeCell ref="R67:S67"/>
    <mergeCell ref="R68:S68"/>
    <mergeCell ref="R69:S69"/>
    <mergeCell ref="R70:S70"/>
    <mergeCell ref="R71:S71"/>
    <mergeCell ref="R72:S72"/>
    <mergeCell ref="R73:S73"/>
    <mergeCell ref="R75:S75"/>
    <mergeCell ref="R76:S76"/>
    <mergeCell ref="R77:S77"/>
    <mergeCell ref="R79:S79"/>
    <mergeCell ref="R80:S80"/>
    <mergeCell ref="R81:S81"/>
    <mergeCell ref="R82:S82"/>
    <mergeCell ref="R84:S84"/>
    <mergeCell ref="R85:S85"/>
    <mergeCell ref="R86:S86"/>
    <mergeCell ref="R87:S87"/>
    <mergeCell ref="R89:S89"/>
    <mergeCell ref="R90:S90"/>
    <mergeCell ref="R91:S91"/>
    <mergeCell ref="R93:S93"/>
    <mergeCell ref="R94:S94"/>
    <mergeCell ref="R96:S96"/>
    <mergeCell ref="R97:S97"/>
    <mergeCell ref="R98:S98"/>
    <mergeCell ref="R99:S99"/>
    <mergeCell ref="R100:S100"/>
    <mergeCell ref="R111:S111"/>
    <mergeCell ref="R101:S101"/>
    <mergeCell ref="R102:S102"/>
    <mergeCell ref="R103:S103"/>
    <mergeCell ref="R104:S104"/>
    <mergeCell ref="R105:S105"/>
    <mergeCell ref="R106:S106"/>
    <mergeCell ref="Q108:Q109"/>
    <mergeCell ref="R108:S109"/>
    <mergeCell ref="R110:S110"/>
  </mergeCells>
  <pageMargins left="0.511811024" right="0.511811024" top="0.78740157499999996" bottom="0.78740157499999996" header="0.31496062000000002" footer="0.31496062000000002"/>
  <pageSetup scale="85" orientation="portrait" r:id="rId1"/>
  <rowBreaks count="2" manualBreakCount="2">
    <brk id="54" min="1" max="12" man="1"/>
    <brk id="106" min="1" max="12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711"/>
  <sheetViews>
    <sheetView tabSelected="1" topLeftCell="E1" zoomScale="80" zoomScaleNormal="80" workbookViewId="0">
      <selection activeCell="N5" sqref="N5"/>
    </sheetView>
  </sheetViews>
  <sheetFormatPr defaultColWidth="9.08984375" defaultRowHeight="14.5" x14ac:dyDescent="0.35"/>
  <cols>
    <col min="1" max="1" width="0.453125" style="2" customWidth="1"/>
    <col min="2" max="2" width="6.54296875" style="2" bestFit="1" customWidth="1"/>
    <col min="3" max="3" width="5.453125" style="2" bestFit="1" customWidth="1"/>
    <col min="4" max="4" width="30.6328125" style="2" customWidth="1"/>
    <col min="5" max="5" width="8.36328125" style="2" bestFit="1" customWidth="1"/>
    <col min="6" max="6" width="9.36328125" style="2" customWidth="1"/>
    <col min="7" max="7" width="4.6328125" style="2" bestFit="1" customWidth="1"/>
    <col min="8" max="8" width="14.26953125" style="2" bestFit="1" customWidth="1"/>
    <col min="9" max="9" width="15.6328125" style="2" bestFit="1" customWidth="1"/>
    <col min="10" max="10" width="14.90625" style="2" bestFit="1" customWidth="1"/>
    <col min="11" max="11" width="17.1796875" style="45" bestFit="1" customWidth="1"/>
    <col min="12" max="12" width="16.36328125" style="45" bestFit="1" customWidth="1"/>
    <col min="13" max="13" width="19.6328125" style="45" bestFit="1" customWidth="1"/>
    <col min="14" max="14" width="20.81640625" style="2" customWidth="1"/>
    <col min="15" max="15" width="21" style="2" customWidth="1"/>
    <col min="16" max="16" width="20.6328125" style="2" bestFit="1" customWidth="1"/>
    <col min="17" max="16384" width="9.08984375" style="2"/>
  </cols>
  <sheetData>
    <row r="1" spans="2:16" x14ac:dyDescent="0.35">
      <c r="K1" s="88" t="s">
        <v>185</v>
      </c>
      <c r="L1" s="88"/>
      <c r="M1" s="88"/>
      <c r="N1" s="80" t="s">
        <v>198</v>
      </c>
      <c r="O1" s="80"/>
      <c r="P1" s="80"/>
    </row>
    <row r="2" spans="2:16" x14ac:dyDescent="0.35">
      <c r="B2" s="82" t="s">
        <v>157</v>
      </c>
      <c r="C2" s="82"/>
      <c r="D2" s="82"/>
      <c r="E2" s="82"/>
      <c r="F2" s="82"/>
      <c r="G2" s="82"/>
      <c r="H2" s="82"/>
      <c r="I2" s="82"/>
      <c r="J2" s="82"/>
      <c r="K2" s="89"/>
      <c r="L2" s="89"/>
      <c r="M2" s="89"/>
      <c r="N2" s="81"/>
      <c r="O2" s="81"/>
      <c r="P2" s="81"/>
    </row>
    <row r="3" spans="2:16" ht="45" customHeight="1" x14ac:dyDescent="0.35">
      <c r="B3" s="16" t="s">
        <v>171</v>
      </c>
      <c r="C3" s="16" t="s">
        <v>0</v>
      </c>
      <c r="D3" s="16" t="s">
        <v>172</v>
      </c>
      <c r="E3" s="16" t="s">
        <v>175</v>
      </c>
      <c r="F3" s="16" t="s">
        <v>176</v>
      </c>
      <c r="G3" s="16" t="s">
        <v>177</v>
      </c>
      <c r="H3" s="16" t="s">
        <v>159</v>
      </c>
      <c r="I3" s="16" t="s">
        <v>160</v>
      </c>
      <c r="J3" s="16" t="s">
        <v>161</v>
      </c>
      <c r="K3" s="38" t="s">
        <v>159</v>
      </c>
      <c r="L3" s="38" t="s">
        <v>160</v>
      </c>
      <c r="M3" s="38" t="s">
        <v>161</v>
      </c>
      <c r="N3" s="72" t="s">
        <v>159</v>
      </c>
      <c r="O3" s="72" t="s">
        <v>160</v>
      </c>
      <c r="P3" s="72" t="s">
        <v>161</v>
      </c>
    </row>
    <row r="4" spans="2:16" ht="72.5" x14ac:dyDescent="0.35">
      <c r="B4" s="86">
        <v>1</v>
      </c>
      <c r="C4" s="6">
        <v>1</v>
      </c>
      <c r="D4" s="21" t="s">
        <v>173</v>
      </c>
      <c r="E4" s="6">
        <v>23647</v>
      </c>
      <c r="F4" s="6" t="s">
        <v>158</v>
      </c>
      <c r="G4" s="6">
        <v>2</v>
      </c>
      <c r="H4" s="22">
        <f>SUM('12hrs D'!L111:M111)</f>
        <v>9968.0400000000009</v>
      </c>
      <c r="I4" s="22">
        <f>H4*G4</f>
        <v>19936.080000000002</v>
      </c>
      <c r="J4" s="22">
        <f>I4*12</f>
        <v>239232.96</v>
      </c>
      <c r="K4" s="39">
        <f>SUM('12hrs D'!O111:P111)</f>
        <v>10592.88</v>
      </c>
      <c r="L4" s="39">
        <f>K4*G4</f>
        <v>21185.759999999998</v>
      </c>
      <c r="M4" s="39">
        <f>L4*12</f>
        <v>254229.12</v>
      </c>
      <c r="N4" s="73">
        <f>SUM('12hrs D'!R111:S111)</f>
        <v>10319.379999999999</v>
      </c>
      <c r="O4" s="73">
        <f>N4*G4</f>
        <v>20638.759999999998</v>
      </c>
      <c r="P4" s="73">
        <f>O4*12</f>
        <v>247665.12</v>
      </c>
    </row>
    <row r="5" spans="2:16" ht="87" x14ac:dyDescent="0.35">
      <c r="B5" s="87"/>
      <c r="C5" s="6">
        <v>2</v>
      </c>
      <c r="D5" s="21" t="s">
        <v>174</v>
      </c>
      <c r="E5" s="6">
        <v>23957</v>
      </c>
      <c r="F5" s="6" t="s">
        <v>158</v>
      </c>
      <c r="G5" s="6">
        <v>2</v>
      </c>
      <c r="H5" s="20">
        <f>SUM('12hrs N'!L111:M111)</f>
        <v>11696.34</v>
      </c>
      <c r="I5" s="22">
        <f>H5*G5</f>
        <v>23392.68</v>
      </c>
      <c r="J5" s="22">
        <f>I5*12</f>
        <v>280712.15999999997</v>
      </c>
      <c r="K5" s="40">
        <f>SUM('12hrs N'!O111:P111)</f>
        <v>12433.46</v>
      </c>
      <c r="L5" s="39">
        <f>K5*G5</f>
        <v>24866.92</v>
      </c>
      <c r="M5" s="39">
        <f>L5*12</f>
        <v>298403.03999999998</v>
      </c>
      <c r="N5" s="74">
        <f>SUM('12hrs N'!R111:S111)</f>
        <v>12113.52</v>
      </c>
      <c r="O5" s="73">
        <f>N5*G5</f>
        <v>24227.040000000001</v>
      </c>
      <c r="P5" s="73">
        <f>O5*12</f>
        <v>290724.47999999998</v>
      </c>
    </row>
    <row r="6" spans="2:16" x14ac:dyDescent="0.35">
      <c r="B6" s="83" t="s">
        <v>162</v>
      </c>
      <c r="C6" s="84"/>
      <c r="D6" s="84"/>
      <c r="E6" s="84"/>
      <c r="F6" s="84"/>
      <c r="G6" s="84"/>
      <c r="H6" s="84"/>
      <c r="I6" s="85"/>
      <c r="J6" s="23">
        <f>SUM(I4:I5)</f>
        <v>43328.76</v>
      </c>
      <c r="K6" s="41"/>
      <c r="L6" s="42"/>
      <c r="M6" s="43">
        <f>SUM(L4:L5)</f>
        <v>46052.68</v>
      </c>
      <c r="N6" s="55"/>
      <c r="O6" s="75"/>
      <c r="P6" s="76">
        <f>SUM(O4:O5)</f>
        <v>44865.8</v>
      </c>
    </row>
    <row r="7" spans="2:16" x14ac:dyDescent="0.35">
      <c r="B7" s="83" t="s">
        <v>163</v>
      </c>
      <c r="C7" s="84"/>
      <c r="D7" s="84"/>
      <c r="E7" s="84"/>
      <c r="F7" s="84"/>
      <c r="G7" s="84"/>
      <c r="H7" s="84"/>
      <c r="I7" s="85"/>
      <c r="J7" s="23">
        <f>SUM(J4:J5)</f>
        <v>519945.12</v>
      </c>
      <c r="K7" s="44"/>
      <c r="L7" s="42"/>
      <c r="M7" s="43">
        <f>SUM(M4:M5)</f>
        <v>552632.16</v>
      </c>
      <c r="N7" s="77"/>
      <c r="O7" s="75"/>
      <c r="P7" s="76">
        <f>SUM(P4:P5)</f>
        <v>538389.6</v>
      </c>
    </row>
    <row r="8" spans="2:16" x14ac:dyDescent="0.35">
      <c r="B8" s="18"/>
      <c r="C8" s="18"/>
      <c r="D8" s="18"/>
      <c r="E8" s="18"/>
      <c r="F8" s="18"/>
      <c r="G8" s="18"/>
      <c r="H8" s="18"/>
      <c r="I8" s="18"/>
      <c r="J8" s="24">
        <v>519999.96</v>
      </c>
      <c r="K8" s="18"/>
      <c r="L8" s="18"/>
      <c r="M8" s="24"/>
      <c r="O8" s="79">
        <v>0.05</v>
      </c>
      <c r="P8" s="15">
        <f>O8*P7</f>
        <v>26919.48</v>
      </c>
    </row>
    <row r="9" spans="2:16" x14ac:dyDescent="0.35">
      <c r="K9" s="2"/>
      <c r="L9" s="2"/>
      <c r="M9" s="2"/>
    </row>
    <row r="10" spans="2:16" x14ac:dyDescent="0.35">
      <c r="K10" s="2"/>
      <c r="L10" s="2"/>
      <c r="M10" s="2"/>
    </row>
    <row r="11" spans="2:16" x14ac:dyDescent="0.35">
      <c r="K11" s="2"/>
      <c r="L11" s="2"/>
      <c r="M11" s="2"/>
    </row>
    <row r="12" spans="2:16" x14ac:dyDescent="0.35">
      <c r="K12" s="2"/>
      <c r="L12" s="2"/>
      <c r="M12" s="2"/>
    </row>
    <row r="13" spans="2:16" x14ac:dyDescent="0.35">
      <c r="K13" s="2"/>
      <c r="L13" s="2"/>
      <c r="M13" s="2"/>
    </row>
    <row r="14" spans="2:16" x14ac:dyDescent="0.35">
      <c r="K14" s="2"/>
      <c r="L14" s="2"/>
      <c r="M14" s="2"/>
    </row>
    <row r="15" spans="2:16" x14ac:dyDescent="0.35">
      <c r="K15" s="2"/>
      <c r="L15" s="2"/>
      <c r="M15" s="2"/>
    </row>
    <row r="16" spans="2:16" x14ac:dyDescent="0.35">
      <c r="K16" s="2"/>
      <c r="L16" s="2"/>
      <c r="M16" s="2"/>
    </row>
    <row r="17" s="2" customFormat="1" x14ac:dyDescent="0.35"/>
    <row r="18" s="2" customFormat="1" x14ac:dyDescent="0.35"/>
    <row r="19" s="2" customFormat="1" x14ac:dyDescent="0.35"/>
    <row r="20" s="2" customFormat="1" x14ac:dyDescent="0.35"/>
    <row r="21" s="2" customFormat="1" x14ac:dyDescent="0.35"/>
    <row r="22" s="2" customFormat="1" x14ac:dyDescent="0.35"/>
    <row r="23" s="2" customFormat="1" x14ac:dyDescent="0.35"/>
    <row r="24" s="2" customFormat="1" x14ac:dyDescent="0.35"/>
    <row r="25" s="2" customFormat="1" x14ac:dyDescent="0.35"/>
    <row r="26" s="2" customFormat="1" x14ac:dyDescent="0.35"/>
    <row r="27" s="2" customFormat="1" x14ac:dyDescent="0.35"/>
    <row r="28" s="2" customFormat="1" x14ac:dyDescent="0.35"/>
    <row r="29" s="2" customFormat="1" x14ac:dyDescent="0.35"/>
    <row r="30" s="2" customFormat="1" x14ac:dyDescent="0.35"/>
    <row r="31" s="2" customFormat="1" x14ac:dyDescent="0.35"/>
    <row r="32" s="2" customFormat="1" x14ac:dyDescent="0.35"/>
    <row r="33" s="2" customFormat="1" x14ac:dyDescent="0.35"/>
    <row r="34" s="2" customFormat="1" x14ac:dyDescent="0.35"/>
    <row r="35" s="2" customFormat="1" x14ac:dyDescent="0.35"/>
    <row r="36" s="2" customFormat="1" x14ac:dyDescent="0.35"/>
    <row r="37" s="2" customFormat="1" x14ac:dyDescent="0.35"/>
    <row r="38" s="2" customFormat="1" x14ac:dyDescent="0.35"/>
    <row r="39" s="2" customFormat="1" x14ac:dyDescent="0.35"/>
    <row r="40" s="2" customFormat="1" x14ac:dyDescent="0.35"/>
    <row r="41" s="2" customFormat="1" x14ac:dyDescent="0.35"/>
    <row r="42" s="2" customFormat="1" x14ac:dyDescent="0.35"/>
    <row r="43" s="2" customFormat="1" x14ac:dyDescent="0.35"/>
    <row r="44" s="2" customFormat="1" x14ac:dyDescent="0.35"/>
    <row r="45" s="2" customFormat="1" x14ac:dyDescent="0.35"/>
    <row r="46" s="2" customFormat="1" x14ac:dyDescent="0.35"/>
    <row r="47" s="2" customFormat="1" x14ac:dyDescent="0.35"/>
    <row r="48" s="2" customFormat="1" x14ac:dyDescent="0.35"/>
    <row r="49" s="2" customFormat="1" x14ac:dyDescent="0.35"/>
    <row r="50" s="2" customFormat="1" x14ac:dyDescent="0.35"/>
    <row r="51" s="2" customFormat="1" x14ac:dyDescent="0.35"/>
    <row r="52" s="2" customFormat="1" x14ac:dyDescent="0.35"/>
    <row r="53" s="2" customFormat="1" x14ac:dyDescent="0.35"/>
    <row r="54" s="2" customFormat="1" x14ac:dyDescent="0.35"/>
    <row r="55" s="2" customFormat="1" x14ac:dyDescent="0.35"/>
    <row r="56" s="2" customFormat="1" x14ac:dyDescent="0.35"/>
    <row r="57" s="2" customFormat="1" x14ac:dyDescent="0.35"/>
    <row r="58" s="2" customFormat="1" x14ac:dyDescent="0.35"/>
    <row r="59" s="2" customFormat="1" x14ac:dyDescent="0.35"/>
    <row r="60" s="2" customFormat="1" x14ac:dyDescent="0.35"/>
    <row r="61" s="2" customFormat="1" x14ac:dyDescent="0.35"/>
    <row r="62" s="2" customFormat="1" x14ac:dyDescent="0.35"/>
    <row r="63" s="2" customFormat="1" x14ac:dyDescent="0.35"/>
    <row r="64" s="2" customFormat="1" x14ac:dyDescent="0.35"/>
    <row r="65" s="2" customFormat="1" x14ac:dyDescent="0.35"/>
    <row r="66" s="2" customFormat="1" x14ac:dyDescent="0.35"/>
    <row r="67" s="2" customFormat="1" x14ac:dyDescent="0.35"/>
    <row r="68" s="2" customFormat="1" x14ac:dyDescent="0.35"/>
    <row r="69" s="2" customFormat="1" x14ac:dyDescent="0.35"/>
    <row r="70" s="2" customFormat="1" x14ac:dyDescent="0.35"/>
    <row r="71" s="2" customFormat="1" x14ac:dyDescent="0.35"/>
    <row r="72" s="2" customFormat="1" x14ac:dyDescent="0.35"/>
    <row r="73" s="2" customFormat="1" x14ac:dyDescent="0.35"/>
    <row r="74" s="2" customFormat="1" x14ac:dyDescent="0.35"/>
    <row r="75" s="2" customFormat="1" x14ac:dyDescent="0.35"/>
    <row r="76" s="2" customFormat="1" x14ac:dyDescent="0.35"/>
    <row r="77" s="2" customFormat="1" x14ac:dyDescent="0.35"/>
    <row r="78" s="2" customFormat="1" x14ac:dyDescent="0.35"/>
    <row r="79" s="2" customFormat="1" x14ac:dyDescent="0.35"/>
    <row r="80" s="2" customFormat="1" x14ac:dyDescent="0.35"/>
    <row r="81" s="2" customFormat="1" x14ac:dyDescent="0.35"/>
    <row r="82" s="2" customFormat="1" x14ac:dyDescent="0.35"/>
    <row r="83" s="2" customFormat="1" x14ac:dyDescent="0.35"/>
    <row r="84" s="2" customFormat="1" x14ac:dyDescent="0.35"/>
    <row r="85" s="2" customFormat="1" x14ac:dyDescent="0.35"/>
    <row r="86" s="2" customFormat="1" x14ac:dyDescent="0.35"/>
    <row r="87" s="2" customFormat="1" x14ac:dyDescent="0.35"/>
    <row r="88" s="2" customFormat="1" x14ac:dyDescent="0.35"/>
    <row r="89" s="2" customFormat="1" x14ac:dyDescent="0.35"/>
    <row r="90" s="2" customFormat="1" x14ac:dyDescent="0.35"/>
    <row r="91" s="2" customFormat="1" x14ac:dyDescent="0.35"/>
    <row r="92" s="2" customFormat="1" x14ac:dyDescent="0.35"/>
    <row r="93" s="2" customFormat="1" x14ac:dyDescent="0.35"/>
    <row r="94" s="2" customFormat="1" x14ac:dyDescent="0.35"/>
    <row r="95" s="2" customFormat="1" x14ac:dyDescent="0.35"/>
    <row r="96" s="2" customFormat="1" x14ac:dyDescent="0.35"/>
    <row r="97" s="2" customFormat="1" x14ac:dyDescent="0.35"/>
    <row r="98" s="2" customFormat="1" x14ac:dyDescent="0.35"/>
    <row r="99" s="2" customFormat="1" x14ac:dyDescent="0.35"/>
    <row r="100" s="2" customFormat="1" x14ac:dyDescent="0.35"/>
    <row r="101" s="2" customFormat="1" x14ac:dyDescent="0.35"/>
    <row r="102" s="2" customFormat="1" x14ac:dyDescent="0.35"/>
    <row r="103" s="2" customFormat="1" x14ac:dyDescent="0.35"/>
    <row r="104" s="2" customFormat="1" x14ac:dyDescent="0.35"/>
    <row r="105" s="2" customFormat="1" x14ac:dyDescent="0.35"/>
    <row r="106" s="2" customFormat="1" x14ac:dyDescent="0.35"/>
    <row r="107" s="2" customFormat="1" x14ac:dyDescent="0.35"/>
    <row r="108" s="2" customFormat="1" x14ac:dyDescent="0.35"/>
    <row r="109" s="2" customFormat="1" x14ac:dyDescent="0.35"/>
    <row r="110" s="2" customFormat="1" x14ac:dyDescent="0.35"/>
    <row r="111" s="2" customFormat="1" x14ac:dyDescent="0.35"/>
    <row r="112" s="2" customFormat="1" x14ac:dyDescent="0.35"/>
    <row r="113" s="2" customFormat="1" x14ac:dyDescent="0.35"/>
    <row r="114" s="2" customFormat="1" x14ac:dyDescent="0.35"/>
    <row r="115" s="2" customFormat="1" x14ac:dyDescent="0.35"/>
    <row r="116" s="2" customFormat="1" x14ac:dyDescent="0.35"/>
    <row r="117" s="2" customFormat="1" x14ac:dyDescent="0.35"/>
    <row r="118" s="2" customFormat="1" x14ac:dyDescent="0.35"/>
    <row r="119" s="2" customFormat="1" x14ac:dyDescent="0.35"/>
    <row r="120" s="2" customFormat="1" x14ac:dyDescent="0.35"/>
    <row r="121" s="2" customFormat="1" x14ac:dyDescent="0.35"/>
    <row r="122" s="2" customFormat="1" x14ac:dyDescent="0.35"/>
    <row r="123" s="2" customFormat="1" x14ac:dyDescent="0.35"/>
    <row r="124" s="2" customFormat="1" x14ac:dyDescent="0.35"/>
    <row r="125" s="2" customFormat="1" x14ac:dyDescent="0.35"/>
    <row r="126" s="2" customFormat="1" x14ac:dyDescent="0.35"/>
    <row r="127" s="2" customFormat="1" x14ac:dyDescent="0.35"/>
    <row r="128" s="2" customFormat="1" x14ac:dyDescent="0.35"/>
    <row r="129" s="2" customFormat="1" x14ac:dyDescent="0.35"/>
    <row r="130" s="2" customFormat="1" x14ac:dyDescent="0.35"/>
    <row r="131" s="2" customFormat="1" x14ac:dyDescent="0.35"/>
    <row r="132" s="2" customFormat="1" x14ac:dyDescent="0.35"/>
    <row r="133" s="2" customFormat="1" x14ac:dyDescent="0.35"/>
    <row r="134" s="2" customFormat="1" x14ac:dyDescent="0.35"/>
    <row r="135" s="2" customFormat="1" x14ac:dyDescent="0.35"/>
    <row r="136" s="2" customFormat="1" x14ac:dyDescent="0.35"/>
    <row r="137" s="2" customFormat="1" x14ac:dyDescent="0.35"/>
    <row r="138" s="2" customFormat="1" x14ac:dyDescent="0.35"/>
    <row r="139" s="2" customFormat="1" x14ac:dyDescent="0.35"/>
    <row r="140" s="2" customFormat="1" x14ac:dyDescent="0.35"/>
    <row r="141" s="2" customFormat="1" x14ac:dyDescent="0.35"/>
    <row r="142" s="2" customFormat="1" x14ac:dyDescent="0.35"/>
    <row r="143" s="2" customFormat="1" x14ac:dyDescent="0.35"/>
    <row r="144" s="2" customFormat="1" x14ac:dyDescent="0.35"/>
    <row r="145" s="2" customFormat="1" x14ac:dyDescent="0.35"/>
    <row r="146" s="2" customFormat="1" x14ac:dyDescent="0.35"/>
    <row r="147" s="2" customFormat="1" x14ac:dyDescent="0.35"/>
    <row r="148" s="2" customFormat="1" x14ac:dyDescent="0.35"/>
    <row r="149" s="2" customFormat="1" x14ac:dyDescent="0.35"/>
    <row r="150" s="2" customFormat="1" x14ac:dyDescent="0.35"/>
    <row r="151" s="2" customFormat="1" x14ac:dyDescent="0.35"/>
    <row r="152" s="2" customFormat="1" x14ac:dyDescent="0.35"/>
    <row r="153" s="2" customFormat="1" x14ac:dyDescent="0.35"/>
    <row r="154" s="2" customFormat="1" x14ac:dyDescent="0.35"/>
    <row r="155" s="2" customFormat="1" x14ac:dyDescent="0.35"/>
    <row r="156" s="2" customFormat="1" x14ac:dyDescent="0.35"/>
    <row r="157" s="2" customFormat="1" x14ac:dyDescent="0.35"/>
    <row r="158" s="2" customFormat="1" x14ac:dyDescent="0.35"/>
    <row r="159" s="2" customFormat="1" x14ac:dyDescent="0.35"/>
    <row r="160" s="2" customFormat="1" x14ac:dyDescent="0.35"/>
    <row r="161" s="2" customFormat="1" x14ac:dyDescent="0.35"/>
    <row r="162" s="2" customFormat="1" x14ac:dyDescent="0.35"/>
    <row r="163" s="2" customFormat="1" x14ac:dyDescent="0.35"/>
    <row r="164" s="2" customFormat="1" x14ac:dyDescent="0.35"/>
    <row r="165" s="2" customFormat="1" x14ac:dyDescent="0.35"/>
    <row r="166" s="2" customFormat="1" x14ac:dyDescent="0.35"/>
    <row r="167" s="2" customFormat="1" x14ac:dyDescent="0.35"/>
    <row r="168" s="2" customFormat="1" x14ac:dyDescent="0.35"/>
    <row r="169" s="2" customFormat="1" x14ac:dyDescent="0.35"/>
    <row r="170" s="2" customFormat="1" x14ac:dyDescent="0.35"/>
    <row r="171" s="2" customFormat="1" x14ac:dyDescent="0.35"/>
    <row r="172" s="2" customFormat="1" x14ac:dyDescent="0.35"/>
    <row r="173" s="2" customFormat="1" x14ac:dyDescent="0.35"/>
    <row r="174" s="2" customFormat="1" x14ac:dyDescent="0.35"/>
    <row r="175" s="2" customFormat="1" x14ac:dyDescent="0.35"/>
    <row r="176" s="2" customFormat="1" x14ac:dyDescent="0.35"/>
    <row r="177" s="2" customFormat="1" x14ac:dyDescent="0.35"/>
    <row r="178" s="2" customFormat="1" x14ac:dyDescent="0.35"/>
    <row r="179" s="2" customFormat="1" x14ac:dyDescent="0.35"/>
    <row r="180" s="2" customFormat="1" x14ac:dyDescent="0.35"/>
    <row r="181" s="2" customFormat="1" x14ac:dyDescent="0.35"/>
    <row r="182" s="2" customFormat="1" x14ac:dyDescent="0.35"/>
    <row r="183" s="2" customFormat="1" x14ac:dyDescent="0.35"/>
    <row r="184" s="2" customFormat="1" x14ac:dyDescent="0.35"/>
    <row r="185" s="2" customFormat="1" x14ac:dyDescent="0.35"/>
    <row r="186" s="2" customFormat="1" x14ac:dyDescent="0.35"/>
    <row r="187" s="2" customFormat="1" x14ac:dyDescent="0.35"/>
    <row r="188" s="2" customFormat="1" x14ac:dyDescent="0.35"/>
    <row r="189" s="2" customFormat="1" x14ac:dyDescent="0.35"/>
    <row r="190" s="2" customFormat="1" x14ac:dyDescent="0.35"/>
    <row r="191" s="2" customFormat="1" x14ac:dyDescent="0.35"/>
    <row r="192" s="2" customFormat="1" x14ac:dyDescent="0.35"/>
    <row r="193" s="2" customFormat="1" x14ac:dyDescent="0.35"/>
    <row r="194" s="2" customFormat="1" x14ac:dyDescent="0.35"/>
    <row r="195" s="2" customFormat="1" x14ac:dyDescent="0.35"/>
    <row r="196" s="2" customFormat="1" x14ac:dyDescent="0.35"/>
    <row r="197" s="2" customFormat="1" x14ac:dyDescent="0.35"/>
    <row r="198" s="2" customFormat="1" x14ac:dyDescent="0.35"/>
    <row r="199" s="2" customFormat="1" x14ac:dyDescent="0.35"/>
    <row r="200" s="2" customFormat="1" x14ac:dyDescent="0.35"/>
    <row r="201" s="2" customFormat="1" x14ac:dyDescent="0.35"/>
    <row r="202" s="2" customFormat="1" x14ac:dyDescent="0.35"/>
    <row r="203" s="2" customFormat="1" x14ac:dyDescent="0.35"/>
    <row r="204" s="2" customFormat="1" x14ac:dyDescent="0.35"/>
    <row r="205" s="2" customFormat="1" x14ac:dyDescent="0.35"/>
    <row r="206" s="2" customFormat="1" x14ac:dyDescent="0.35"/>
    <row r="207" s="2" customFormat="1" x14ac:dyDescent="0.35"/>
    <row r="208" s="2" customFormat="1" x14ac:dyDescent="0.35"/>
    <row r="209" s="2" customFormat="1" x14ac:dyDescent="0.35"/>
    <row r="210" s="2" customFormat="1" x14ac:dyDescent="0.35"/>
    <row r="211" s="2" customFormat="1" x14ac:dyDescent="0.35"/>
    <row r="212" s="2" customFormat="1" x14ac:dyDescent="0.35"/>
    <row r="213" s="2" customFormat="1" x14ac:dyDescent="0.35"/>
    <row r="214" s="2" customFormat="1" x14ac:dyDescent="0.35"/>
    <row r="215" s="2" customFormat="1" x14ac:dyDescent="0.35"/>
    <row r="216" s="2" customFormat="1" x14ac:dyDescent="0.35"/>
    <row r="217" s="2" customFormat="1" x14ac:dyDescent="0.35"/>
    <row r="218" s="2" customFormat="1" x14ac:dyDescent="0.35"/>
    <row r="219" s="2" customFormat="1" x14ac:dyDescent="0.35"/>
    <row r="220" s="2" customFormat="1" x14ac:dyDescent="0.35"/>
    <row r="221" s="2" customFormat="1" x14ac:dyDescent="0.35"/>
    <row r="222" s="2" customFormat="1" x14ac:dyDescent="0.35"/>
    <row r="223" s="2" customFormat="1" x14ac:dyDescent="0.35"/>
    <row r="224" s="2" customFormat="1" x14ac:dyDescent="0.35"/>
    <row r="225" s="2" customFormat="1" x14ac:dyDescent="0.35"/>
    <row r="226" s="2" customFormat="1" x14ac:dyDescent="0.35"/>
    <row r="227" s="2" customFormat="1" x14ac:dyDescent="0.35"/>
    <row r="228" s="2" customFormat="1" x14ac:dyDescent="0.35"/>
    <row r="229" s="2" customFormat="1" x14ac:dyDescent="0.35"/>
    <row r="230" s="2" customFormat="1" x14ac:dyDescent="0.35"/>
    <row r="231" s="2" customFormat="1" x14ac:dyDescent="0.35"/>
    <row r="232" s="2" customFormat="1" x14ac:dyDescent="0.35"/>
    <row r="233" s="2" customFormat="1" x14ac:dyDescent="0.35"/>
    <row r="234" s="2" customFormat="1" x14ac:dyDescent="0.35"/>
    <row r="235" s="2" customFormat="1" x14ac:dyDescent="0.35"/>
    <row r="236" s="2" customFormat="1" x14ac:dyDescent="0.35"/>
    <row r="237" s="2" customFormat="1" x14ac:dyDescent="0.35"/>
    <row r="238" s="2" customFormat="1" x14ac:dyDescent="0.35"/>
    <row r="239" s="2" customFormat="1" x14ac:dyDescent="0.35"/>
    <row r="240" s="2" customFormat="1" x14ac:dyDescent="0.35"/>
    <row r="241" s="2" customFormat="1" x14ac:dyDescent="0.35"/>
    <row r="242" s="2" customFormat="1" x14ac:dyDescent="0.35"/>
    <row r="243" s="2" customFormat="1" x14ac:dyDescent="0.35"/>
    <row r="244" s="2" customFormat="1" x14ac:dyDescent="0.35"/>
    <row r="245" s="2" customFormat="1" x14ac:dyDescent="0.35"/>
    <row r="246" s="2" customFormat="1" x14ac:dyDescent="0.35"/>
    <row r="247" s="2" customFormat="1" x14ac:dyDescent="0.35"/>
    <row r="248" s="2" customFormat="1" x14ac:dyDescent="0.35"/>
    <row r="249" s="2" customFormat="1" x14ac:dyDescent="0.35"/>
    <row r="250" s="2" customFormat="1" x14ac:dyDescent="0.35"/>
    <row r="251" s="2" customFormat="1" x14ac:dyDescent="0.35"/>
    <row r="252" s="2" customFormat="1" x14ac:dyDescent="0.35"/>
    <row r="253" s="2" customFormat="1" x14ac:dyDescent="0.35"/>
    <row r="254" s="2" customFormat="1" x14ac:dyDescent="0.35"/>
    <row r="255" s="2" customFormat="1" x14ac:dyDescent="0.35"/>
    <row r="256" s="2" customFormat="1" x14ac:dyDescent="0.35"/>
    <row r="257" s="2" customFormat="1" x14ac:dyDescent="0.35"/>
    <row r="258" s="2" customFormat="1" x14ac:dyDescent="0.35"/>
    <row r="259" s="2" customFormat="1" x14ac:dyDescent="0.35"/>
    <row r="260" s="2" customFormat="1" x14ac:dyDescent="0.35"/>
    <row r="261" s="2" customFormat="1" x14ac:dyDescent="0.35"/>
    <row r="262" s="2" customFormat="1" x14ac:dyDescent="0.35"/>
    <row r="263" s="2" customFormat="1" x14ac:dyDescent="0.35"/>
    <row r="264" s="2" customFormat="1" x14ac:dyDescent="0.35"/>
    <row r="265" s="2" customFormat="1" x14ac:dyDescent="0.35"/>
    <row r="266" s="2" customFormat="1" x14ac:dyDescent="0.35"/>
    <row r="267" s="2" customFormat="1" x14ac:dyDescent="0.35"/>
    <row r="268" s="2" customFormat="1" x14ac:dyDescent="0.35"/>
    <row r="269" s="2" customFormat="1" x14ac:dyDescent="0.35"/>
    <row r="270" s="2" customFormat="1" x14ac:dyDescent="0.35"/>
    <row r="271" s="2" customFormat="1" x14ac:dyDescent="0.35"/>
    <row r="272" s="2" customFormat="1" x14ac:dyDescent="0.35"/>
    <row r="273" s="2" customFormat="1" x14ac:dyDescent="0.35"/>
    <row r="274" s="2" customFormat="1" x14ac:dyDescent="0.35"/>
    <row r="275" s="2" customFormat="1" x14ac:dyDescent="0.35"/>
    <row r="276" s="2" customFormat="1" x14ac:dyDescent="0.35"/>
    <row r="277" s="2" customFormat="1" x14ac:dyDescent="0.35"/>
    <row r="278" s="2" customFormat="1" x14ac:dyDescent="0.35"/>
    <row r="279" s="2" customFormat="1" x14ac:dyDescent="0.35"/>
    <row r="280" s="2" customFormat="1" x14ac:dyDescent="0.35"/>
    <row r="281" s="2" customFormat="1" x14ac:dyDescent="0.35"/>
    <row r="282" s="2" customFormat="1" x14ac:dyDescent="0.35"/>
    <row r="283" s="2" customFormat="1" x14ac:dyDescent="0.35"/>
    <row r="284" s="2" customFormat="1" x14ac:dyDescent="0.35"/>
    <row r="285" s="2" customFormat="1" x14ac:dyDescent="0.35"/>
    <row r="286" s="2" customFormat="1" x14ac:dyDescent="0.35"/>
    <row r="287" s="2" customFormat="1" x14ac:dyDescent="0.35"/>
    <row r="288" s="2" customFormat="1" x14ac:dyDescent="0.35"/>
    <row r="289" s="2" customFormat="1" x14ac:dyDescent="0.35"/>
    <row r="290" s="2" customFormat="1" x14ac:dyDescent="0.35"/>
    <row r="291" s="2" customFormat="1" x14ac:dyDescent="0.35"/>
    <row r="292" s="2" customFormat="1" x14ac:dyDescent="0.35"/>
    <row r="293" s="2" customFormat="1" x14ac:dyDescent="0.35"/>
    <row r="294" s="2" customFormat="1" x14ac:dyDescent="0.35"/>
    <row r="295" s="2" customFormat="1" x14ac:dyDescent="0.35"/>
    <row r="296" s="2" customFormat="1" x14ac:dyDescent="0.35"/>
    <row r="297" s="2" customFormat="1" x14ac:dyDescent="0.35"/>
    <row r="298" s="2" customFormat="1" x14ac:dyDescent="0.35"/>
    <row r="299" s="2" customFormat="1" x14ac:dyDescent="0.35"/>
    <row r="300" s="2" customFormat="1" x14ac:dyDescent="0.35"/>
    <row r="301" s="2" customFormat="1" x14ac:dyDescent="0.35"/>
    <row r="302" s="2" customFormat="1" x14ac:dyDescent="0.35"/>
    <row r="303" s="2" customFormat="1" x14ac:dyDescent="0.35"/>
    <row r="304" s="2" customFormat="1" x14ac:dyDescent="0.35"/>
    <row r="305" s="2" customFormat="1" x14ac:dyDescent="0.35"/>
    <row r="306" s="2" customFormat="1" x14ac:dyDescent="0.35"/>
    <row r="307" s="2" customFormat="1" x14ac:dyDescent="0.35"/>
    <row r="308" s="2" customFormat="1" x14ac:dyDescent="0.35"/>
    <row r="309" s="2" customFormat="1" x14ac:dyDescent="0.35"/>
    <row r="310" s="2" customFormat="1" x14ac:dyDescent="0.35"/>
    <row r="311" s="2" customFormat="1" x14ac:dyDescent="0.35"/>
    <row r="312" s="2" customFormat="1" x14ac:dyDescent="0.35"/>
    <row r="313" s="2" customFormat="1" x14ac:dyDescent="0.35"/>
    <row r="314" s="2" customFormat="1" x14ac:dyDescent="0.35"/>
    <row r="315" s="2" customFormat="1" x14ac:dyDescent="0.35"/>
    <row r="316" s="2" customFormat="1" x14ac:dyDescent="0.35"/>
    <row r="317" s="2" customFormat="1" x14ac:dyDescent="0.35"/>
    <row r="318" s="2" customFormat="1" x14ac:dyDescent="0.35"/>
    <row r="319" s="2" customFormat="1" x14ac:dyDescent="0.35"/>
    <row r="320" s="2" customFormat="1" x14ac:dyDescent="0.35"/>
    <row r="321" s="2" customFormat="1" x14ac:dyDescent="0.35"/>
    <row r="322" s="2" customFormat="1" x14ac:dyDescent="0.35"/>
    <row r="323" s="2" customFormat="1" x14ac:dyDescent="0.35"/>
    <row r="324" s="2" customFormat="1" x14ac:dyDescent="0.35"/>
    <row r="325" s="2" customFormat="1" x14ac:dyDescent="0.35"/>
    <row r="326" s="2" customFormat="1" x14ac:dyDescent="0.35"/>
    <row r="327" s="2" customFormat="1" x14ac:dyDescent="0.35"/>
    <row r="328" s="2" customFormat="1" x14ac:dyDescent="0.35"/>
    <row r="329" s="2" customFormat="1" x14ac:dyDescent="0.35"/>
    <row r="330" s="2" customFormat="1" x14ac:dyDescent="0.35"/>
    <row r="331" s="2" customFormat="1" x14ac:dyDescent="0.35"/>
    <row r="332" s="2" customFormat="1" x14ac:dyDescent="0.35"/>
    <row r="333" s="2" customFormat="1" x14ac:dyDescent="0.35"/>
    <row r="334" s="2" customFormat="1" x14ac:dyDescent="0.35"/>
    <row r="335" s="2" customFormat="1" x14ac:dyDescent="0.35"/>
    <row r="336" s="2" customFormat="1" x14ac:dyDescent="0.35"/>
    <row r="337" s="2" customFormat="1" x14ac:dyDescent="0.35"/>
    <row r="338" s="2" customFormat="1" x14ac:dyDescent="0.35"/>
    <row r="339" s="2" customFormat="1" x14ac:dyDescent="0.35"/>
    <row r="340" s="2" customFormat="1" x14ac:dyDescent="0.35"/>
    <row r="341" s="2" customFormat="1" x14ac:dyDescent="0.35"/>
    <row r="342" s="2" customFormat="1" x14ac:dyDescent="0.35"/>
    <row r="343" s="2" customFormat="1" x14ac:dyDescent="0.35"/>
    <row r="344" s="2" customFormat="1" x14ac:dyDescent="0.35"/>
    <row r="345" s="2" customFormat="1" x14ac:dyDescent="0.35"/>
    <row r="346" s="2" customFormat="1" x14ac:dyDescent="0.35"/>
    <row r="347" s="2" customFormat="1" x14ac:dyDescent="0.35"/>
    <row r="348" s="2" customFormat="1" x14ac:dyDescent="0.35"/>
    <row r="349" s="2" customFormat="1" x14ac:dyDescent="0.35"/>
    <row r="350" s="2" customFormat="1" x14ac:dyDescent="0.35"/>
    <row r="351" s="2" customFormat="1" x14ac:dyDescent="0.35"/>
    <row r="352" s="2" customFormat="1" x14ac:dyDescent="0.35"/>
    <row r="353" s="2" customFormat="1" x14ac:dyDescent="0.35"/>
    <row r="354" s="2" customFormat="1" x14ac:dyDescent="0.35"/>
    <row r="355" s="2" customFormat="1" x14ac:dyDescent="0.35"/>
    <row r="356" s="2" customFormat="1" x14ac:dyDescent="0.35"/>
    <row r="357" s="2" customFormat="1" x14ac:dyDescent="0.35"/>
    <row r="358" s="2" customFormat="1" x14ac:dyDescent="0.35"/>
    <row r="359" s="2" customFormat="1" x14ac:dyDescent="0.35"/>
    <row r="360" s="2" customFormat="1" x14ac:dyDescent="0.35"/>
    <row r="361" s="2" customFormat="1" x14ac:dyDescent="0.35"/>
    <row r="362" s="2" customFormat="1" x14ac:dyDescent="0.35"/>
    <row r="363" s="2" customFormat="1" x14ac:dyDescent="0.35"/>
    <row r="364" s="2" customFormat="1" x14ac:dyDescent="0.35"/>
    <row r="365" s="2" customFormat="1" x14ac:dyDescent="0.35"/>
    <row r="366" s="2" customFormat="1" x14ac:dyDescent="0.35"/>
    <row r="367" s="2" customFormat="1" x14ac:dyDescent="0.35"/>
    <row r="368" s="2" customFormat="1" x14ac:dyDescent="0.35"/>
    <row r="369" s="2" customFormat="1" x14ac:dyDescent="0.35"/>
    <row r="370" s="2" customFormat="1" x14ac:dyDescent="0.35"/>
    <row r="371" s="2" customFormat="1" x14ac:dyDescent="0.35"/>
    <row r="372" s="2" customFormat="1" x14ac:dyDescent="0.35"/>
    <row r="373" s="2" customFormat="1" x14ac:dyDescent="0.35"/>
    <row r="374" s="2" customFormat="1" x14ac:dyDescent="0.35"/>
    <row r="375" s="2" customFormat="1" x14ac:dyDescent="0.35"/>
    <row r="376" s="2" customFormat="1" x14ac:dyDescent="0.35"/>
    <row r="377" s="2" customFormat="1" x14ac:dyDescent="0.35"/>
    <row r="378" s="2" customFormat="1" x14ac:dyDescent="0.35"/>
    <row r="379" s="2" customFormat="1" x14ac:dyDescent="0.35"/>
    <row r="380" s="2" customFormat="1" x14ac:dyDescent="0.35"/>
    <row r="381" s="2" customFormat="1" x14ac:dyDescent="0.35"/>
    <row r="382" s="2" customFormat="1" x14ac:dyDescent="0.35"/>
    <row r="383" s="2" customFormat="1" x14ac:dyDescent="0.35"/>
    <row r="384" s="2" customFormat="1" x14ac:dyDescent="0.35"/>
    <row r="385" s="2" customFormat="1" x14ac:dyDescent="0.35"/>
    <row r="386" s="2" customFormat="1" x14ac:dyDescent="0.35"/>
    <row r="387" s="2" customFormat="1" x14ac:dyDescent="0.35"/>
    <row r="388" s="2" customFormat="1" x14ac:dyDescent="0.35"/>
    <row r="389" s="2" customFormat="1" x14ac:dyDescent="0.35"/>
    <row r="390" s="2" customFormat="1" x14ac:dyDescent="0.35"/>
    <row r="391" s="2" customFormat="1" x14ac:dyDescent="0.35"/>
    <row r="392" s="2" customFormat="1" x14ac:dyDescent="0.35"/>
    <row r="393" s="2" customFormat="1" x14ac:dyDescent="0.35"/>
    <row r="394" s="2" customFormat="1" x14ac:dyDescent="0.35"/>
    <row r="395" s="2" customFormat="1" x14ac:dyDescent="0.35"/>
    <row r="396" s="2" customFormat="1" x14ac:dyDescent="0.35"/>
    <row r="397" s="2" customFormat="1" x14ac:dyDescent="0.35"/>
    <row r="398" s="2" customFormat="1" x14ac:dyDescent="0.35"/>
    <row r="399" s="2" customFormat="1" x14ac:dyDescent="0.35"/>
    <row r="400" s="2" customFormat="1" x14ac:dyDescent="0.35"/>
    <row r="401" s="2" customFormat="1" x14ac:dyDescent="0.35"/>
    <row r="402" s="2" customFormat="1" x14ac:dyDescent="0.35"/>
    <row r="403" s="2" customFormat="1" x14ac:dyDescent="0.35"/>
    <row r="404" s="2" customFormat="1" x14ac:dyDescent="0.35"/>
    <row r="405" s="2" customFormat="1" x14ac:dyDescent="0.35"/>
    <row r="406" s="2" customFormat="1" x14ac:dyDescent="0.35"/>
    <row r="407" s="2" customFormat="1" x14ac:dyDescent="0.35"/>
    <row r="408" s="2" customFormat="1" x14ac:dyDescent="0.35"/>
    <row r="409" s="2" customFormat="1" x14ac:dyDescent="0.35"/>
    <row r="410" s="2" customFormat="1" x14ac:dyDescent="0.35"/>
    <row r="411" s="2" customFormat="1" x14ac:dyDescent="0.35"/>
    <row r="412" s="2" customFormat="1" x14ac:dyDescent="0.35"/>
    <row r="413" s="2" customFormat="1" x14ac:dyDescent="0.35"/>
    <row r="414" s="2" customFormat="1" x14ac:dyDescent="0.35"/>
    <row r="415" s="2" customFormat="1" x14ac:dyDescent="0.35"/>
    <row r="416" s="2" customFormat="1" x14ac:dyDescent="0.35"/>
    <row r="417" s="2" customFormat="1" x14ac:dyDescent="0.35"/>
    <row r="418" s="2" customFormat="1" x14ac:dyDescent="0.35"/>
    <row r="419" s="2" customFormat="1" x14ac:dyDescent="0.35"/>
    <row r="420" s="2" customFormat="1" x14ac:dyDescent="0.35"/>
    <row r="421" s="2" customFormat="1" x14ac:dyDescent="0.35"/>
    <row r="422" s="2" customFormat="1" x14ac:dyDescent="0.35"/>
    <row r="423" s="2" customFormat="1" x14ac:dyDescent="0.35"/>
    <row r="424" s="2" customFormat="1" x14ac:dyDescent="0.35"/>
    <row r="425" s="2" customFormat="1" x14ac:dyDescent="0.35"/>
    <row r="426" s="2" customFormat="1" x14ac:dyDescent="0.35"/>
    <row r="427" s="2" customFormat="1" x14ac:dyDescent="0.35"/>
    <row r="428" s="2" customFormat="1" x14ac:dyDescent="0.35"/>
    <row r="429" s="2" customFormat="1" x14ac:dyDescent="0.35"/>
    <row r="430" s="2" customFormat="1" x14ac:dyDescent="0.35"/>
    <row r="431" s="2" customFormat="1" x14ac:dyDescent="0.35"/>
    <row r="432" s="2" customFormat="1" x14ac:dyDescent="0.35"/>
    <row r="433" s="2" customFormat="1" x14ac:dyDescent="0.35"/>
    <row r="434" s="2" customFormat="1" x14ac:dyDescent="0.35"/>
    <row r="435" s="2" customFormat="1" x14ac:dyDescent="0.35"/>
    <row r="436" s="2" customFormat="1" x14ac:dyDescent="0.35"/>
    <row r="437" s="2" customFormat="1" x14ac:dyDescent="0.35"/>
    <row r="438" s="2" customFormat="1" x14ac:dyDescent="0.35"/>
    <row r="439" s="2" customFormat="1" x14ac:dyDescent="0.35"/>
    <row r="440" s="2" customFormat="1" x14ac:dyDescent="0.35"/>
    <row r="441" s="2" customFormat="1" x14ac:dyDescent="0.35"/>
    <row r="442" s="2" customFormat="1" x14ac:dyDescent="0.35"/>
    <row r="443" s="2" customFormat="1" x14ac:dyDescent="0.35"/>
    <row r="444" s="2" customFormat="1" x14ac:dyDescent="0.35"/>
    <row r="445" s="2" customFormat="1" x14ac:dyDescent="0.35"/>
    <row r="446" s="2" customFormat="1" x14ac:dyDescent="0.35"/>
    <row r="447" s="2" customFormat="1" x14ac:dyDescent="0.35"/>
    <row r="448" s="2" customFormat="1" x14ac:dyDescent="0.35"/>
    <row r="449" s="2" customFormat="1" x14ac:dyDescent="0.35"/>
    <row r="450" s="2" customFormat="1" x14ac:dyDescent="0.35"/>
    <row r="451" s="2" customFormat="1" x14ac:dyDescent="0.35"/>
    <row r="452" s="2" customFormat="1" x14ac:dyDescent="0.35"/>
    <row r="453" s="2" customFormat="1" x14ac:dyDescent="0.35"/>
    <row r="454" s="2" customFormat="1" x14ac:dyDescent="0.35"/>
    <row r="455" s="2" customFormat="1" x14ac:dyDescent="0.35"/>
    <row r="456" s="2" customFormat="1" x14ac:dyDescent="0.35"/>
    <row r="457" s="2" customFormat="1" x14ac:dyDescent="0.35"/>
    <row r="458" s="2" customFormat="1" x14ac:dyDescent="0.35"/>
    <row r="459" s="2" customFormat="1" x14ac:dyDescent="0.35"/>
    <row r="460" s="2" customFormat="1" x14ac:dyDescent="0.35"/>
    <row r="461" s="2" customFormat="1" x14ac:dyDescent="0.35"/>
    <row r="462" s="2" customFormat="1" x14ac:dyDescent="0.35"/>
    <row r="463" s="2" customFormat="1" x14ac:dyDescent="0.35"/>
    <row r="464" s="2" customFormat="1" x14ac:dyDescent="0.35"/>
    <row r="465" s="2" customFormat="1" x14ac:dyDescent="0.35"/>
    <row r="466" s="2" customFormat="1" x14ac:dyDescent="0.35"/>
    <row r="467" s="2" customFormat="1" x14ac:dyDescent="0.35"/>
    <row r="468" s="2" customFormat="1" x14ac:dyDescent="0.35"/>
    <row r="469" s="2" customFormat="1" x14ac:dyDescent="0.35"/>
    <row r="470" s="2" customFormat="1" x14ac:dyDescent="0.35"/>
    <row r="471" s="2" customFormat="1" x14ac:dyDescent="0.35"/>
    <row r="472" s="2" customFormat="1" x14ac:dyDescent="0.35"/>
    <row r="473" s="2" customFormat="1" x14ac:dyDescent="0.35"/>
    <row r="474" s="2" customFormat="1" x14ac:dyDescent="0.35"/>
    <row r="475" s="2" customFormat="1" x14ac:dyDescent="0.35"/>
    <row r="476" s="2" customFormat="1" x14ac:dyDescent="0.35"/>
    <row r="477" s="2" customFormat="1" x14ac:dyDescent="0.35"/>
    <row r="478" s="2" customFormat="1" x14ac:dyDescent="0.35"/>
    <row r="479" s="2" customFormat="1" x14ac:dyDescent="0.35"/>
    <row r="480" s="2" customFormat="1" x14ac:dyDescent="0.35"/>
    <row r="481" s="2" customFormat="1" x14ac:dyDescent="0.35"/>
    <row r="482" s="2" customFormat="1" x14ac:dyDescent="0.35"/>
    <row r="483" s="2" customFormat="1" x14ac:dyDescent="0.35"/>
    <row r="484" s="2" customFormat="1" x14ac:dyDescent="0.35"/>
    <row r="485" s="2" customFormat="1" x14ac:dyDescent="0.35"/>
    <row r="486" s="2" customFormat="1" x14ac:dyDescent="0.35"/>
    <row r="487" s="2" customFormat="1" x14ac:dyDescent="0.35"/>
    <row r="488" s="2" customFormat="1" x14ac:dyDescent="0.35"/>
    <row r="489" s="2" customFormat="1" x14ac:dyDescent="0.35"/>
    <row r="490" s="2" customFormat="1" x14ac:dyDescent="0.35"/>
    <row r="491" s="2" customFormat="1" x14ac:dyDescent="0.35"/>
    <row r="492" s="2" customFormat="1" x14ac:dyDescent="0.35"/>
    <row r="493" s="2" customFormat="1" x14ac:dyDescent="0.35"/>
    <row r="494" s="2" customFormat="1" x14ac:dyDescent="0.35"/>
    <row r="495" s="2" customFormat="1" x14ac:dyDescent="0.35"/>
    <row r="496" s="2" customFormat="1" x14ac:dyDescent="0.35"/>
    <row r="497" s="2" customFormat="1" x14ac:dyDescent="0.35"/>
    <row r="498" s="2" customFormat="1" x14ac:dyDescent="0.35"/>
    <row r="499" s="2" customFormat="1" x14ac:dyDescent="0.35"/>
    <row r="500" s="2" customFormat="1" x14ac:dyDescent="0.35"/>
    <row r="501" s="2" customFormat="1" x14ac:dyDescent="0.35"/>
    <row r="502" s="2" customFormat="1" x14ac:dyDescent="0.35"/>
    <row r="503" s="2" customFormat="1" x14ac:dyDescent="0.35"/>
    <row r="504" s="2" customFormat="1" x14ac:dyDescent="0.35"/>
    <row r="505" s="2" customFormat="1" x14ac:dyDescent="0.35"/>
    <row r="506" s="2" customFormat="1" x14ac:dyDescent="0.35"/>
    <row r="507" s="2" customFormat="1" x14ac:dyDescent="0.35"/>
    <row r="508" s="2" customFormat="1" x14ac:dyDescent="0.35"/>
    <row r="509" s="2" customFormat="1" x14ac:dyDescent="0.35"/>
    <row r="510" s="2" customFormat="1" x14ac:dyDescent="0.35"/>
    <row r="511" s="2" customFormat="1" x14ac:dyDescent="0.35"/>
    <row r="512" s="2" customFormat="1" x14ac:dyDescent="0.35"/>
    <row r="513" s="2" customFormat="1" x14ac:dyDescent="0.35"/>
    <row r="514" s="2" customFormat="1" x14ac:dyDescent="0.35"/>
    <row r="515" s="2" customFormat="1" x14ac:dyDescent="0.35"/>
    <row r="516" s="2" customFormat="1" x14ac:dyDescent="0.35"/>
    <row r="517" s="2" customFormat="1" x14ac:dyDescent="0.35"/>
    <row r="518" s="2" customFormat="1" x14ac:dyDescent="0.35"/>
    <row r="519" s="2" customFormat="1" x14ac:dyDescent="0.35"/>
    <row r="520" s="2" customFormat="1" x14ac:dyDescent="0.35"/>
    <row r="521" s="2" customFormat="1" x14ac:dyDescent="0.35"/>
    <row r="522" s="2" customFormat="1" x14ac:dyDescent="0.35"/>
    <row r="523" s="2" customFormat="1" x14ac:dyDescent="0.35"/>
    <row r="524" s="2" customFormat="1" x14ac:dyDescent="0.35"/>
    <row r="525" s="2" customFormat="1" x14ac:dyDescent="0.35"/>
    <row r="526" s="2" customFormat="1" x14ac:dyDescent="0.35"/>
    <row r="527" s="2" customFormat="1" x14ac:dyDescent="0.35"/>
    <row r="528" s="2" customFormat="1" x14ac:dyDescent="0.35"/>
    <row r="529" s="2" customFormat="1" x14ac:dyDescent="0.35"/>
    <row r="530" s="2" customFormat="1" x14ac:dyDescent="0.35"/>
    <row r="531" s="2" customFormat="1" x14ac:dyDescent="0.35"/>
    <row r="532" s="2" customFormat="1" x14ac:dyDescent="0.35"/>
    <row r="533" s="2" customFormat="1" x14ac:dyDescent="0.35"/>
    <row r="534" s="2" customFormat="1" x14ac:dyDescent="0.35"/>
    <row r="535" s="2" customFormat="1" x14ac:dyDescent="0.35"/>
    <row r="536" s="2" customFormat="1" x14ac:dyDescent="0.35"/>
    <row r="537" s="2" customFormat="1" x14ac:dyDescent="0.35"/>
    <row r="538" s="2" customFormat="1" x14ac:dyDescent="0.35"/>
    <row r="539" s="2" customFormat="1" x14ac:dyDescent="0.35"/>
    <row r="540" s="2" customFormat="1" x14ac:dyDescent="0.35"/>
    <row r="541" s="2" customFormat="1" x14ac:dyDescent="0.35"/>
    <row r="542" s="2" customFormat="1" x14ac:dyDescent="0.35"/>
    <row r="543" s="2" customFormat="1" x14ac:dyDescent="0.35"/>
    <row r="544" s="2" customFormat="1" x14ac:dyDescent="0.35"/>
    <row r="545" s="2" customFormat="1" x14ac:dyDescent="0.35"/>
    <row r="546" s="2" customFormat="1" x14ac:dyDescent="0.35"/>
    <row r="547" s="2" customFormat="1" x14ac:dyDescent="0.35"/>
    <row r="548" s="2" customFormat="1" x14ac:dyDescent="0.35"/>
    <row r="549" s="2" customFormat="1" x14ac:dyDescent="0.35"/>
    <row r="550" s="2" customFormat="1" x14ac:dyDescent="0.35"/>
    <row r="551" s="2" customFormat="1" x14ac:dyDescent="0.35"/>
    <row r="552" s="2" customFormat="1" x14ac:dyDescent="0.35"/>
    <row r="553" s="2" customFormat="1" x14ac:dyDescent="0.35"/>
    <row r="554" s="2" customFormat="1" x14ac:dyDescent="0.35"/>
    <row r="555" s="2" customFormat="1" x14ac:dyDescent="0.35"/>
    <row r="556" s="2" customFormat="1" x14ac:dyDescent="0.35"/>
    <row r="557" s="2" customFormat="1" x14ac:dyDescent="0.35"/>
    <row r="558" s="2" customFormat="1" x14ac:dyDescent="0.35"/>
    <row r="559" s="2" customFormat="1" x14ac:dyDescent="0.35"/>
    <row r="560" s="2" customFormat="1" x14ac:dyDescent="0.35"/>
    <row r="561" s="2" customFormat="1" x14ac:dyDescent="0.35"/>
    <row r="562" s="2" customFormat="1" x14ac:dyDescent="0.35"/>
    <row r="563" s="2" customFormat="1" x14ac:dyDescent="0.35"/>
    <row r="564" s="2" customFormat="1" x14ac:dyDescent="0.35"/>
    <row r="565" s="2" customFormat="1" x14ac:dyDescent="0.35"/>
    <row r="566" s="2" customFormat="1" x14ac:dyDescent="0.35"/>
    <row r="567" s="2" customFormat="1" x14ac:dyDescent="0.35"/>
    <row r="568" s="2" customFormat="1" x14ac:dyDescent="0.35"/>
    <row r="569" s="2" customFormat="1" x14ac:dyDescent="0.35"/>
    <row r="570" s="2" customFormat="1" x14ac:dyDescent="0.35"/>
    <row r="571" s="2" customFormat="1" x14ac:dyDescent="0.35"/>
    <row r="572" s="2" customFormat="1" x14ac:dyDescent="0.35"/>
    <row r="573" s="2" customFormat="1" x14ac:dyDescent="0.35"/>
    <row r="574" s="2" customFormat="1" x14ac:dyDescent="0.35"/>
    <row r="575" s="2" customFormat="1" x14ac:dyDescent="0.35"/>
    <row r="576" s="2" customFormat="1" x14ac:dyDescent="0.35"/>
    <row r="577" s="2" customFormat="1" x14ac:dyDescent="0.35"/>
    <row r="578" s="2" customFormat="1" x14ac:dyDescent="0.35"/>
    <row r="579" s="2" customFormat="1" x14ac:dyDescent="0.35"/>
    <row r="580" s="2" customFormat="1" x14ac:dyDescent="0.35"/>
    <row r="581" s="2" customFormat="1" x14ac:dyDescent="0.35"/>
    <row r="582" s="2" customFormat="1" x14ac:dyDescent="0.35"/>
    <row r="583" s="2" customFormat="1" x14ac:dyDescent="0.35"/>
    <row r="584" s="2" customFormat="1" x14ac:dyDescent="0.35"/>
    <row r="585" s="2" customFormat="1" x14ac:dyDescent="0.35"/>
    <row r="586" s="2" customFormat="1" x14ac:dyDescent="0.35"/>
    <row r="587" s="2" customFormat="1" x14ac:dyDescent="0.35"/>
    <row r="588" s="2" customFormat="1" x14ac:dyDescent="0.35"/>
    <row r="589" s="2" customFormat="1" x14ac:dyDescent="0.35"/>
    <row r="590" s="2" customFormat="1" x14ac:dyDescent="0.35"/>
    <row r="591" s="2" customFormat="1" x14ac:dyDescent="0.35"/>
    <row r="592" s="2" customFormat="1" x14ac:dyDescent="0.35"/>
    <row r="593" s="2" customFormat="1" x14ac:dyDescent="0.35"/>
    <row r="594" s="2" customFormat="1" x14ac:dyDescent="0.35"/>
    <row r="595" s="2" customFormat="1" x14ac:dyDescent="0.35"/>
    <row r="596" s="2" customFormat="1" x14ac:dyDescent="0.35"/>
    <row r="597" s="2" customFormat="1" x14ac:dyDescent="0.35"/>
    <row r="598" s="2" customFormat="1" x14ac:dyDescent="0.35"/>
    <row r="599" s="2" customFormat="1" x14ac:dyDescent="0.35"/>
    <row r="600" s="2" customFormat="1" x14ac:dyDescent="0.35"/>
    <row r="601" s="2" customFormat="1" x14ac:dyDescent="0.35"/>
    <row r="602" s="2" customFormat="1" x14ac:dyDescent="0.35"/>
    <row r="603" s="2" customFormat="1" x14ac:dyDescent="0.35"/>
    <row r="604" s="2" customFormat="1" x14ac:dyDescent="0.35"/>
    <row r="605" s="2" customFormat="1" x14ac:dyDescent="0.35"/>
    <row r="606" s="2" customFormat="1" x14ac:dyDescent="0.35"/>
    <row r="607" s="2" customFormat="1" x14ac:dyDescent="0.35"/>
    <row r="608" s="2" customFormat="1" x14ac:dyDescent="0.35"/>
    <row r="609" s="2" customFormat="1" x14ac:dyDescent="0.35"/>
    <row r="610" s="2" customFormat="1" x14ac:dyDescent="0.35"/>
    <row r="611" s="2" customFormat="1" x14ac:dyDescent="0.35"/>
    <row r="612" s="2" customFormat="1" x14ac:dyDescent="0.35"/>
    <row r="613" s="2" customFormat="1" x14ac:dyDescent="0.35"/>
    <row r="614" s="2" customFormat="1" x14ac:dyDescent="0.35"/>
    <row r="615" s="2" customFormat="1" x14ac:dyDescent="0.35"/>
    <row r="616" s="2" customFormat="1" x14ac:dyDescent="0.35"/>
    <row r="617" s="2" customFormat="1" x14ac:dyDescent="0.35"/>
    <row r="618" s="2" customFormat="1" x14ac:dyDescent="0.35"/>
    <row r="619" s="2" customFormat="1" x14ac:dyDescent="0.35"/>
    <row r="620" s="2" customFormat="1" x14ac:dyDescent="0.35"/>
    <row r="621" s="2" customFormat="1" x14ac:dyDescent="0.35"/>
    <row r="622" s="2" customFormat="1" x14ac:dyDescent="0.35"/>
    <row r="623" s="2" customFormat="1" x14ac:dyDescent="0.35"/>
    <row r="624" s="2" customFormat="1" x14ac:dyDescent="0.35"/>
    <row r="625" s="2" customFormat="1" x14ac:dyDescent="0.35"/>
    <row r="626" s="2" customFormat="1" x14ac:dyDescent="0.35"/>
    <row r="627" s="2" customFormat="1" x14ac:dyDescent="0.35"/>
    <row r="628" s="2" customFormat="1" x14ac:dyDescent="0.35"/>
    <row r="629" s="2" customFormat="1" x14ac:dyDescent="0.35"/>
    <row r="630" s="2" customFormat="1" x14ac:dyDescent="0.35"/>
    <row r="631" s="2" customFormat="1" x14ac:dyDescent="0.35"/>
    <row r="632" s="2" customFormat="1" x14ac:dyDescent="0.35"/>
    <row r="633" s="2" customFormat="1" x14ac:dyDescent="0.35"/>
    <row r="634" s="2" customFormat="1" x14ac:dyDescent="0.35"/>
    <row r="635" s="2" customFormat="1" x14ac:dyDescent="0.35"/>
    <row r="636" s="2" customFormat="1" x14ac:dyDescent="0.35"/>
    <row r="637" s="2" customFormat="1" x14ac:dyDescent="0.35"/>
    <row r="638" s="2" customFormat="1" x14ac:dyDescent="0.35"/>
    <row r="639" s="2" customFormat="1" x14ac:dyDescent="0.35"/>
    <row r="640" s="2" customFormat="1" x14ac:dyDescent="0.35"/>
    <row r="641" s="2" customFormat="1" x14ac:dyDescent="0.35"/>
    <row r="642" s="2" customFormat="1" x14ac:dyDescent="0.35"/>
    <row r="643" s="2" customFormat="1" x14ac:dyDescent="0.35"/>
    <row r="644" s="2" customFormat="1" x14ac:dyDescent="0.35"/>
    <row r="645" s="2" customFormat="1" x14ac:dyDescent="0.35"/>
    <row r="646" s="2" customFormat="1" x14ac:dyDescent="0.35"/>
    <row r="647" s="2" customFormat="1" x14ac:dyDescent="0.35"/>
    <row r="648" s="2" customFormat="1" x14ac:dyDescent="0.35"/>
    <row r="649" s="2" customFormat="1" x14ac:dyDescent="0.35"/>
    <row r="650" s="2" customFormat="1" x14ac:dyDescent="0.35"/>
    <row r="651" s="2" customFormat="1" x14ac:dyDescent="0.35"/>
    <row r="652" s="2" customFormat="1" x14ac:dyDescent="0.35"/>
    <row r="653" s="2" customFormat="1" x14ac:dyDescent="0.35"/>
    <row r="654" s="2" customFormat="1" x14ac:dyDescent="0.35"/>
    <row r="655" s="2" customFormat="1" x14ac:dyDescent="0.35"/>
    <row r="656" s="2" customFormat="1" x14ac:dyDescent="0.35"/>
    <row r="657" s="2" customFormat="1" x14ac:dyDescent="0.35"/>
    <row r="658" s="2" customFormat="1" x14ac:dyDescent="0.35"/>
    <row r="659" s="2" customFormat="1" x14ac:dyDescent="0.35"/>
    <row r="660" s="2" customFormat="1" x14ac:dyDescent="0.35"/>
    <row r="661" s="2" customFormat="1" x14ac:dyDescent="0.35"/>
    <row r="662" s="2" customFormat="1" x14ac:dyDescent="0.35"/>
    <row r="663" s="2" customFormat="1" x14ac:dyDescent="0.35"/>
    <row r="664" s="2" customFormat="1" x14ac:dyDescent="0.35"/>
    <row r="665" s="2" customFormat="1" x14ac:dyDescent="0.35"/>
    <row r="666" s="2" customFormat="1" x14ac:dyDescent="0.35"/>
    <row r="667" s="2" customFormat="1" x14ac:dyDescent="0.35"/>
    <row r="668" s="2" customFormat="1" x14ac:dyDescent="0.35"/>
    <row r="669" s="2" customFormat="1" x14ac:dyDescent="0.35"/>
    <row r="670" s="2" customFormat="1" x14ac:dyDescent="0.35"/>
    <row r="671" s="2" customFormat="1" x14ac:dyDescent="0.35"/>
    <row r="672" s="2" customFormat="1" x14ac:dyDescent="0.35"/>
    <row r="673" s="2" customFormat="1" x14ac:dyDescent="0.35"/>
    <row r="674" s="2" customFormat="1" x14ac:dyDescent="0.35"/>
    <row r="675" s="2" customFormat="1" x14ac:dyDescent="0.35"/>
    <row r="676" s="2" customFormat="1" x14ac:dyDescent="0.35"/>
    <row r="677" s="2" customFormat="1" x14ac:dyDescent="0.35"/>
    <row r="678" s="2" customFormat="1" x14ac:dyDescent="0.35"/>
    <row r="679" s="2" customFormat="1" x14ac:dyDescent="0.35"/>
    <row r="680" s="2" customFormat="1" x14ac:dyDescent="0.35"/>
    <row r="681" s="2" customFormat="1" x14ac:dyDescent="0.35"/>
    <row r="682" s="2" customFormat="1" x14ac:dyDescent="0.35"/>
    <row r="683" s="2" customFormat="1" x14ac:dyDescent="0.35"/>
    <row r="684" s="2" customFormat="1" x14ac:dyDescent="0.35"/>
    <row r="685" s="2" customFormat="1" x14ac:dyDescent="0.35"/>
    <row r="686" s="2" customFormat="1" x14ac:dyDescent="0.35"/>
    <row r="687" s="2" customFormat="1" x14ac:dyDescent="0.35"/>
    <row r="688" s="2" customFormat="1" x14ac:dyDescent="0.35"/>
    <row r="689" s="2" customFormat="1" x14ac:dyDescent="0.35"/>
    <row r="690" s="2" customFormat="1" x14ac:dyDescent="0.35"/>
    <row r="691" s="2" customFormat="1" x14ac:dyDescent="0.35"/>
    <row r="692" s="2" customFormat="1" x14ac:dyDescent="0.35"/>
    <row r="693" s="2" customFormat="1" x14ac:dyDescent="0.35"/>
    <row r="694" s="2" customFormat="1" x14ac:dyDescent="0.35"/>
    <row r="695" s="2" customFormat="1" x14ac:dyDescent="0.35"/>
    <row r="696" s="2" customFormat="1" x14ac:dyDescent="0.35"/>
    <row r="697" s="2" customFormat="1" x14ac:dyDescent="0.35"/>
    <row r="698" s="2" customFormat="1" x14ac:dyDescent="0.35"/>
    <row r="699" s="2" customFormat="1" x14ac:dyDescent="0.35"/>
    <row r="700" s="2" customFormat="1" x14ac:dyDescent="0.35"/>
    <row r="701" s="2" customFormat="1" x14ac:dyDescent="0.35"/>
    <row r="702" s="2" customFormat="1" x14ac:dyDescent="0.35"/>
    <row r="703" s="2" customFormat="1" x14ac:dyDescent="0.35"/>
    <row r="704" s="2" customFormat="1" x14ac:dyDescent="0.35"/>
    <row r="705" s="2" customFormat="1" x14ac:dyDescent="0.35"/>
    <row r="706" s="2" customFormat="1" x14ac:dyDescent="0.35"/>
    <row r="707" s="2" customFormat="1" x14ac:dyDescent="0.35"/>
    <row r="708" s="2" customFormat="1" x14ac:dyDescent="0.35"/>
    <row r="709" s="2" customFormat="1" x14ac:dyDescent="0.35"/>
    <row r="710" s="2" customFormat="1" x14ac:dyDescent="0.35"/>
    <row r="711" s="2" customFormat="1" x14ac:dyDescent="0.35"/>
  </sheetData>
  <mergeCells count="6">
    <mergeCell ref="N1:P2"/>
    <mergeCell ref="B2:J2"/>
    <mergeCell ref="B6:I6"/>
    <mergeCell ref="B7:I7"/>
    <mergeCell ref="B4:B5"/>
    <mergeCell ref="K1:M2"/>
  </mergeCells>
  <pageMargins left="0.511811024" right="0.511811024" top="0.78740157499999996" bottom="0.78740157499999996" header="0.31496062000000002" footer="0.31496062000000002"/>
  <pageSetup paperSize="9" scale="67" orientation="portrait" r:id="rId1"/>
  <colBreaks count="1" manualBreakCount="1">
    <brk id="10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F5566-DE44-41A7-A02D-85BD46FB2386}">
  <dimension ref="B1:E22"/>
  <sheetViews>
    <sheetView showGridLines="0" workbookViewId="0">
      <selection activeCell="C11" sqref="C11"/>
    </sheetView>
  </sheetViews>
  <sheetFormatPr defaultRowHeight="14.5" x14ac:dyDescent="0.35"/>
  <cols>
    <col min="2" max="2" width="11.1796875" bestFit="1" customWidth="1"/>
    <col min="3" max="3" width="18.90625" bestFit="1" customWidth="1"/>
    <col min="4" max="4" width="15" bestFit="1" customWidth="1"/>
    <col min="5" max="5" width="13" bestFit="1" customWidth="1"/>
    <col min="8" max="10" width="8.7265625" customWidth="1"/>
  </cols>
  <sheetData>
    <row r="1" spans="2:5" ht="15" customHeight="1" thickTop="1" x14ac:dyDescent="0.35">
      <c r="B1" s="201" t="s">
        <v>194</v>
      </c>
      <c r="C1" s="202"/>
      <c r="D1" s="202"/>
      <c r="E1" s="203"/>
    </row>
    <row r="2" spans="2:5" ht="43.5" x14ac:dyDescent="0.35">
      <c r="B2" s="51" t="s">
        <v>187</v>
      </c>
      <c r="C2" s="52" t="s">
        <v>188</v>
      </c>
      <c r="D2" s="52" t="s">
        <v>189</v>
      </c>
      <c r="E2" s="53" t="s">
        <v>190</v>
      </c>
    </row>
    <row r="3" spans="2:5" ht="14.5" customHeight="1" x14ac:dyDescent="0.35">
      <c r="B3" s="47" t="s">
        <v>195</v>
      </c>
      <c r="C3" s="46">
        <f>C5*3/30</f>
        <v>4332.88</v>
      </c>
      <c r="D3" s="46">
        <f>D20*3/30</f>
        <v>4599.96</v>
      </c>
      <c r="E3" s="48">
        <f>D3-C3</f>
        <v>267.08</v>
      </c>
    </row>
    <row r="4" spans="2:5" ht="14.5" customHeight="1" x14ac:dyDescent="0.35">
      <c r="B4" s="47" t="s">
        <v>196</v>
      </c>
      <c r="C4" s="46">
        <f>C5*27/30</f>
        <v>38995.879999999997</v>
      </c>
      <c r="D4" s="46">
        <f>D5*27/30</f>
        <v>41447.410000000003</v>
      </c>
      <c r="E4" s="48">
        <f t="shared" ref="E4:E16" si="0">D4-C4</f>
        <v>2451.5300000000002</v>
      </c>
    </row>
    <row r="5" spans="2:5" x14ac:dyDescent="0.35">
      <c r="B5" s="47">
        <v>45689</v>
      </c>
      <c r="C5" s="46">
        <f>'Quadro de Resumo'!J6</f>
        <v>43328.76</v>
      </c>
      <c r="D5" s="46">
        <f>'Quadro de Resumo'!M6</f>
        <v>46052.68</v>
      </c>
      <c r="E5" s="48">
        <f t="shared" si="0"/>
        <v>2723.92</v>
      </c>
    </row>
    <row r="6" spans="2:5" x14ac:dyDescent="0.35">
      <c r="B6" s="47">
        <v>45717</v>
      </c>
      <c r="C6" s="46">
        <f>C5</f>
        <v>43328.76</v>
      </c>
      <c r="D6" s="46">
        <f>D5</f>
        <v>46052.68</v>
      </c>
      <c r="E6" s="48">
        <f t="shared" si="0"/>
        <v>2723.92</v>
      </c>
    </row>
    <row r="7" spans="2:5" x14ac:dyDescent="0.35">
      <c r="B7" s="47">
        <v>45748</v>
      </c>
      <c r="C7" s="46">
        <f t="shared" ref="C7:D11" si="1">C6</f>
        <v>43328.76</v>
      </c>
      <c r="D7" s="46">
        <f t="shared" si="1"/>
        <v>46052.68</v>
      </c>
      <c r="E7" s="48">
        <f t="shared" si="0"/>
        <v>2723.92</v>
      </c>
    </row>
    <row r="8" spans="2:5" x14ac:dyDescent="0.35">
      <c r="B8" s="47">
        <v>45778</v>
      </c>
      <c r="C8" s="46">
        <f t="shared" si="1"/>
        <v>43328.76</v>
      </c>
      <c r="D8" s="46">
        <f t="shared" si="1"/>
        <v>46052.68</v>
      </c>
      <c r="E8" s="48">
        <f t="shared" si="0"/>
        <v>2723.92</v>
      </c>
    </row>
    <row r="9" spans="2:5" x14ac:dyDescent="0.35">
      <c r="B9" s="47">
        <v>45809</v>
      </c>
      <c r="C9" s="46">
        <f t="shared" si="1"/>
        <v>43328.76</v>
      </c>
      <c r="D9" s="46">
        <f t="shared" si="1"/>
        <v>46052.68</v>
      </c>
      <c r="E9" s="48">
        <f t="shared" si="0"/>
        <v>2723.92</v>
      </c>
    </row>
    <row r="10" spans="2:5" x14ac:dyDescent="0.35">
      <c r="B10" s="47">
        <v>45839</v>
      </c>
      <c r="C10" s="46">
        <f t="shared" si="1"/>
        <v>43328.76</v>
      </c>
      <c r="D10" s="46">
        <f t="shared" si="1"/>
        <v>46052.68</v>
      </c>
      <c r="E10" s="48">
        <f t="shared" si="0"/>
        <v>2723.92</v>
      </c>
    </row>
    <row r="11" spans="2:5" x14ac:dyDescent="0.35">
      <c r="B11" s="47">
        <v>45870</v>
      </c>
      <c r="C11" s="46">
        <f t="shared" si="1"/>
        <v>43328.76</v>
      </c>
      <c r="D11" s="46">
        <f t="shared" si="1"/>
        <v>46052.68</v>
      </c>
      <c r="E11" s="48">
        <f t="shared" si="0"/>
        <v>2723.92</v>
      </c>
    </row>
    <row r="12" spans="2:5" ht="14.5" customHeight="1" x14ac:dyDescent="0.35">
      <c r="B12" s="207" t="s">
        <v>191</v>
      </c>
      <c r="C12" s="208"/>
      <c r="D12" s="208"/>
      <c r="E12" s="49">
        <f>SUM(E3:E11)</f>
        <v>21786.05</v>
      </c>
    </row>
    <row r="13" spans="2:5" x14ac:dyDescent="0.35">
      <c r="B13" s="47">
        <v>45901</v>
      </c>
      <c r="C13" s="46">
        <f>C11</f>
        <v>43328.76</v>
      </c>
      <c r="D13" s="46">
        <f>D11</f>
        <v>46052.68</v>
      </c>
      <c r="E13" s="48">
        <f t="shared" si="0"/>
        <v>2723.92</v>
      </c>
    </row>
    <row r="14" spans="2:5" x14ac:dyDescent="0.35">
      <c r="B14" s="47">
        <v>45931</v>
      </c>
      <c r="C14" s="46">
        <f>C13</f>
        <v>43328.76</v>
      </c>
      <c r="D14" s="46">
        <f>D13</f>
        <v>46052.68</v>
      </c>
      <c r="E14" s="48">
        <f t="shared" si="0"/>
        <v>2723.92</v>
      </c>
    </row>
    <row r="15" spans="2:5" x14ac:dyDescent="0.35">
      <c r="B15" s="47">
        <v>45962</v>
      </c>
      <c r="C15" s="46">
        <f t="shared" ref="C15" si="2">C14</f>
        <v>43328.76</v>
      </c>
      <c r="D15" s="46">
        <f>D14</f>
        <v>46052.68</v>
      </c>
      <c r="E15" s="48">
        <f t="shared" si="0"/>
        <v>2723.92</v>
      </c>
    </row>
    <row r="16" spans="2:5" x14ac:dyDescent="0.35">
      <c r="B16" s="47" t="s">
        <v>197</v>
      </c>
      <c r="C16" s="46">
        <f>C15*5/30</f>
        <v>7221.46</v>
      </c>
      <c r="D16" s="46">
        <f>D15*5/30</f>
        <v>7675.45</v>
      </c>
      <c r="E16" s="48">
        <f t="shared" si="0"/>
        <v>453.99</v>
      </c>
    </row>
    <row r="17" spans="2:5" ht="14.5" customHeight="1" x14ac:dyDescent="0.35">
      <c r="B17" s="204" t="s">
        <v>192</v>
      </c>
      <c r="C17" s="205"/>
      <c r="D17" s="205"/>
      <c r="E17" s="49">
        <f>SUM(E13:E16)</f>
        <v>8625.75</v>
      </c>
    </row>
    <row r="18" spans="2:5" ht="14.5" customHeight="1" x14ac:dyDescent="0.35">
      <c r="B18" s="206" t="s">
        <v>193</v>
      </c>
      <c r="C18" s="206"/>
      <c r="D18" s="206"/>
      <c r="E18" s="50">
        <f>E17+E12</f>
        <v>30411.8</v>
      </c>
    </row>
    <row r="20" spans="2:5" x14ac:dyDescent="0.35">
      <c r="B20" s="54">
        <v>45658</v>
      </c>
      <c r="D20" s="46">
        <v>45999.56</v>
      </c>
    </row>
    <row r="21" spans="2:5" x14ac:dyDescent="0.35">
      <c r="B21" s="54"/>
      <c r="D21" s="46"/>
    </row>
    <row r="22" spans="2:5" x14ac:dyDescent="0.35">
      <c r="B22" s="54"/>
      <c r="D22" s="46"/>
    </row>
  </sheetData>
  <mergeCells count="4">
    <mergeCell ref="B1:E1"/>
    <mergeCell ref="B17:D17"/>
    <mergeCell ref="B18:D18"/>
    <mergeCell ref="B12:D12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361551-919E-40DC-9982-3AE9B44A0903}">
  <dimension ref="A1:Q129"/>
  <sheetViews>
    <sheetView topLeftCell="A34" zoomScale="80" zoomScaleNormal="80" workbookViewId="0">
      <selection activeCell="R16" sqref="R15:R16"/>
    </sheetView>
  </sheetViews>
  <sheetFormatPr defaultColWidth="9.08984375" defaultRowHeight="14.5" x14ac:dyDescent="0.35"/>
  <cols>
    <col min="1" max="9" width="9.08984375" style="2"/>
    <col min="10" max="10" width="10.08984375" style="2" bestFit="1" customWidth="1"/>
    <col min="11" max="12" width="9.08984375" style="2"/>
    <col min="13" max="13" width="10.6328125" style="2" bestFit="1" customWidth="1"/>
    <col min="14" max="14" width="10.36328125" style="2" bestFit="1" customWidth="1"/>
    <col min="15" max="16384" width="9.08984375" style="2"/>
  </cols>
  <sheetData>
    <row r="1" spans="1:12" x14ac:dyDescent="0.35">
      <c r="A1" s="181" t="s">
        <v>153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</row>
    <row r="2" spans="1:12" x14ac:dyDescent="0.35">
      <c r="A2" s="181" t="s">
        <v>1</v>
      </c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</row>
    <row r="3" spans="1:12" x14ac:dyDescent="0.35">
      <c r="A3" s="3" t="s">
        <v>2</v>
      </c>
      <c r="B3" s="179" t="s">
        <v>3</v>
      </c>
      <c r="C3" s="179"/>
      <c r="D3" s="179"/>
      <c r="E3" s="179"/>
      <c r="F3" s="179"/>
      <c r="G3" s="179"/>
      <c r="H3" s="179"/>
      <c r="I3" s="179"/>
      <c r="J3" s="189"/>
      <c r="K3" s="181"/>
      <c r="L3" s="181"/>
    </row>
    <row r="4" spans="1:12" x14ac:dyDescent="0.35">
      <c r="A4" s="4" t="s">
        <v>4</v>
      </c>
      <c r="B4" s="190" t="s">
        <v>5</v>
      </c>
      <c r="C4" s="191"/>
      <c r="D4" s="191"/>
      <c r="E4" s="191"/>
      <c r="F4" s="191"/>
      <c r="G4" s="191"/>
      <c r="H4" s="191"/>
      <c r="I4" s="191"/>
      <c r="J4" s="192"/>
      <c r="K4" s="192"/>
      <c r="L4" s="192"/>
    </row>
    <row r="5" spans="1:12" x14ac:dyDescent="0.35">
      <c r="A5" s="3" t="s">
        <v>6</v>
      </c>
      <c r="B5" s="179" t="s">
        <v>7</v>
      </c>
      <c r="C5" s="179"/>
      <c r="D5" s="179"/>
      <c r="E5" s="179"/>
      <c r="F5" s="179"/>
      <c r="G5" s="179"/>
      <c r="H5" s="179"/>
      <c r="I5" s="179"/>
      <c r="J5" s="189" t="e">
        <f>'12hrs N'!K6:M6</f>
        <v>#VALUE!</v>
      </c>
      <c r="K5" s="181"/>
      <c r="L5" s="181"/>
    </row>
    <row r="6" spans="1:12" x14ac:dyDescent="0.35">
      <c r="A6" s="3" t="s">
        <v>8</v>
      </c>
      <c r="B6" s="179" t="s">
        <v>9</v>
      </c>
      <c r="C6" s="179"/>
      <c r="D6" s="179"/>
      <c r="E6" s="179"/>
      <c r="F6" s="179"/>
      <c r="G6" s="179"/>
      <c r="H6" s="179"/>
      <c r="I6" s="179"/>
      <c r="J6" s="181" t="e">
        <f>'12hrs N'!K7:M7</f>
        <v>#VALUE!</v>
      </c>
      <c r="K6" s="181"/>
      <c r="L6" s="181"/>
    </row>
    <row r="7" spans="1:12" ht="15" customHeight="1" x14ac:dyDescent="0.35">
      <c r="A7" s="3" t="s">
        <v>10</v>
      </c>
      <c r="B7" s="179" t="s">
        <v>11</v>
      </c>
      <c r="C7" s="179"/>
      <c r="D7" s="179"/>
      <c r="E7" s="179"/>
      <c r="F7" s="179"/>
      <c r="G7" s="179"/>
      <c r="H7" s="179"/>
      <c r="I7" s="179"/>
      <c r="J7" s="181">
        <v>12</v>
      </c>
      <c r="K7" s="181"/>
      <c r="L7" s="181"/>
    </row>
    <row r="8" spans="1:12" x14ac:dyDescent="0.35">
      <c r="A8" s="181" t="s">
        <v>12</v>
      </c>
      <c r="B8" s="181"/>
      <c r="C8" s="181"/>
      <c r="D8" s="181"/>
      <c r="E8" s="181"/>
      <c r="F8" s="181"/>
      <c r="G8" s="181"/>
      <c r="H8" s="181"/>
      <c r="I8" s="181"/>
      <c r="J8" s="181"/>
      <c r="K8" s="181"/>
      <c r="L8" s="181"/>
    </row>
    <row r="9" spans="1:12" x14ac:dyDescent="0.35">
      <c r="A9" s="181" t="s">
        <v>13</v>
      </c>
      <c r="B9" s="181"/>
      <c r="C9" s="181"/>
      <c r="D9" s="181"/>
      <c r="E9" s="181"/>
      <c r="F9" s="181"/>
      <c r="G9" s="181"/>
      <c r="H9" s="181"/>
      <c r="I9" s="181"/>
      <c r="J9" s="181"/>
      <c r="K9" s="181"/>
      <c r="L9" s="181"/>
    </row>
    <row r="10" spans="1:12" ht="15" customHeight="1" x14ac:dyDescent="0.35">
      <c r="A10" s="6">
        <v>1</v>
      </c>
      <c r="B10" s="193" t="s">
        <v>14</v>
      </c>
      <c r="C10" s="193"/>
      <c r="D10" s="193"/>
      <c r="E10" s="193"/>
      <c r="F10" s="193"/>
      <c r="G10" s="193"/>
      <c r="H10" s="193"/>
      <c r="I10" s="193"/>
      <c r="J10" s="194" t="s">
        <v>15</v>
      </c>
      <c r="K10" s="194"/>
      <c r="L10" s="194"/>
    </row>
    <row r="11" spans="1:12" x14ac:dyDescent="0.35">
      <c r="A11" s="6">
        <v>2</v>
      </c>
      <c r="B11" s="193" t="s">
        <v>16</v>
      </c>
      <c r="C11" s="193"/>
      <c r="D11" s="193"/>
      <c r="E11" s="193"/>
      <c r="F11" s="193"/>
      <c r="G11" s="193"/>
      <c r="H11" s="193"/>
      <c r="I11" s="193"/>
      <c r="J11" s="192" t="s">
        <v>17</v>
      </c>
      <c r="K11" s="192"/>
      <c r="L11" s="192"/>
    </row>
    <row r="12" spans="1:12" x14ac:dyDescent="0.35">
      <c r="A12" s="6">
        <v>3</v>
      </c>
      <c r="B12" s="193" t="s">
        <v>18</v>
      </c>
      <c r="C12" s="193"/>
      <c r="D12" s="193"/>
      <c r="E12" s="193"/>
      <c r="F12" s="193"/>
      <c r="G12" s="193"/>
      <c r="H12" s="193"/>
      <c r="I12" s="193"/>
      <c r="J12" s="195" t="e">
        <f>'12hrs N'!K13:M13</f>
        <v>#VALUE!</v>
      </c>
      <c r="K12" s="195"/>
      <c r="L12" s="195"/>
    </row>
    <row r="13" spans="1:12" ht="30" customHeight="1" x14ac:dyDescent="0.35">
      <c r="A13" s="6">
        <v>4</v>
      </c>
      <c r="B13" s="196" t="s">
        <v>19</v>
      </c>
      <c r="C13" s="193"/>
      <c r="D13" s="193"/>
      <c r="E13" s="193"/>
      <c r="F13" s="193"/>
      <c r="G13" s="193"/>
      <c r="H13" s="193"/>
      <c r="I13" s="193"/>
      <c r="J13" s="194" t="s">
        <v>154</v>
      </c>
      <c r="K13" s="194"/>
      <c r="L13" s="194"/>
    </row>
    <row r="14" spans="1:12" x14ac:dyDescent="0.35">
      <c r="A14" s="6">
        <v>5</v>
      </c>
      <c r="B14" s="193" t="s">
        <v>20</v>
      </c>
      <c r="C14" s="193"/>
      <c r="D14" s="193"/>
      <c r="E14" s="193"/>
      <c r="F14" s="193"/>
      <c r="G14" s="193"/>
      <c r="H14" s="193"/>
      <c r="I14" s="193"/>
      <c r="J14" s="197" t="e">
        <f>J5</f>
        <v>#VALUE!</v>
      </c>
      <c r="K14" s="197"/>
      <c r="L14" s="197"/>
    </row>
    <row r="15" spans="1:12" x14ac:dyDescent="0.35">
      <c r="A15" s="181" t="s">
        <v>21</v>
      </c>
      <c r="B15" s="181"/>
      <c r="C15" s="181"/>
      <c r="D15" s="181"/>
      <c r="E15" s="181"/>
      <c r="F15" s="181"/>
      <c r="G15" s="181"/>
      <c r="H15" s="181"/>
      <c r="I15" s="181"/>
      <c r="J15" s="181"/>
      <c r="K15" s="181"/>
      <c r="L15" s="181"/>
    </row>
    <row r="16" spans="1:12" x14ac:dyDescent="0.35">
      <c r="A16" s="5">
        <v>1</v>
      </c>
      <c r="B16" s="181" t="s">
        <v>22</v>
      </c>
      <c r="C16" s="181"/>
      <c r="D16" s="181"/>
      <c r="E16" s="181"/>
      <c r="F16" s="181"/>
      <c r="G16" s="181"/>
      <c r="H16" s="181"/>
      <c r="I16" s="181"/>
      <c r="J16" s="1" t="s">
        <v>23</v>
      </c>
      <c r="K16" s="181" t="s">
        <v>24</v>
      </c>
      <c r="L16" s="181"/>
    </row>
    <row r="17" spans="1:17" x14ac:dyDescent="0.35">
      <c r="A17" s="6" t="s">
        <v>2</v>
      </c>
      <c r="B17" s="156" t="s">
        <v>25</v>
      </c>
      <c r="C17" s="157"/>
      <c r="D17" s="157"/>
      <c r="E17" s="157"/>
      <c r="F17" s="157"/>
      <c r="G17" s="157"/>
      <c r="H17" s="157"/>
      <c r="I17" s="158"/>
      <c r="J17" s="7">
        <v>1</v>
      </c>
      <c r="K17" s="153" t="e">
        <f>J12</f>
        <v>#VALUE!</v>
      </c>
      <c r="L17" s="154"/>
    </row>
    <row r="18" spans="1:17" x14ac:dyDescent="0.35">
      <c r="A18" s="6" t="s">
        <v>4</v>
      </c>
      <c r="B18" s="156" t="s">
        <v>26</v>
      </c>
      <c r="C18" s="157"/>
      <c r="D18" s="157"/>
      <c r="E18" s="157"/>
      <c r="F18" s="157"/>
      <c r="G18" s="157"/>
      <c r="H18" s="157"/>
      <c r="I18" s="158"/>
      <c r="J18" s="7">
        <v>0.3</v>
      </c>
      <c r="K18" s="153" t="e">
        <f>K17*J18</f>
        <v>#VALUE!</v>
      </c>
      <c r="L18" s="154"/>
      <c r="N18" s="8"/>
    </row>
    <row r="19" spans="1:17" x14ac:dyDescent="0.35">
      <c r="A19" s="3" t="s">
        <v>6</v>
      </c>
      <c r="B19" s="156" t="s">
        <v>27</v>
      </c>
      <c r="C19" s="157"/>
      <c r="D19" s="157"/>
      <c r="E19" s="157"/>
      <c r="F19" s="157"/>
      <c r="G19" s="157"/>
      <c r="H19" s="157"/>
      <c r="I19" s="158"/>
      <c r="J19" s="7">
        <v>0.2</v>
      </c>
      <c r="K19" s="182">
        <v>0</v>
      </c>
      <c r="L19" s="183"/>
      <c r="N19" s="8"/>
    </row>
    <row r="20" spans="1:17" x14ac:dyDescent="0.35">
      <c r="A20" s="3" t="s">
        <v>10</v>
      </c>
      <c r="B20" s="156" t="s">
        <v>28</v>
      </c>
      <c r="C20" s="157"/>
      <c r="D20" s="157"/>
      <c r="E20" s="157"/>
      <c r="F20" s="157"/>
      <c r="G20" s="157"/>
      <c r="H20" s="157"/>
      <c r="I20" s="158"/>
      <c r="J20" s="7"/>
      <c r="K20" s="182">
        <v>0</v>
      </c>
      <c r="L20" s="183"/>
      <c r="N20" s="8"/>
      <c r="Q20" s="8"/>
    </row>
    <row r="21" spans="1:17" x14ac:dyDescent="0.35">
      <c r="A21" s="3" t="s">
        <v>42</v>
      </c>
      <c r="B21" s="156" t="s">
        <v>147</v>
      </c>
      <c r="C21" s="157"/>
      <c r="D21" s="157"/>
      <c r="E21" s="157"/>
      <c r="F21" s="157"/>
      <c r="G21" s="157"/>
      <c r="H21" s="157"/>
      <c r="I21" s="158"/>
      <c r="J21" s="7"/>
      <c r="K21" s="182">
        <v>0</v>
      </c>
      <c r="L21" s="183"/>
      <c r="N21" s="8"/>
      <c r="Q21" s="8"/>
    </row>
    <row r="22" spans="1:17" x14ac:dyDescent="0.35">
      <c r="A22" s="142" t="s">
        <v>29</v>
      </c>
      <c r="B22" s="143"/>
      <c r="C22" s="143"/>
      <c r="D22" s="143"/>
      <c r="E22" s="143"/>
      <c r="F22" s="143"/>
      <c r="G22" s="143"/>
      <c r="H22" s="143"/>
      <c r="I22" s="143"/>
      <c r="J22" s="144"/>
      <c r="K22" s="145" t="e">
        <f>SUM(K17:L21)</f>
        <v>#VALUE!</v>
      </c>
      <c r="L22" s="146"/>
      <c r="N22" s="8"/>
    </row>
    <row r="23" spans="1:17" x14ac:dyDescent="0.35">
      <c r="A23" s="159" t="s">
        <v>30</v>
      </c>
      <c r="B23" s="160"/>
      <c r="C23" s="160"/>
      <c r="D23" s="160"/>
      <c r="E23" s="160"/>
      <c r="F23" s="160"/>
      <c r="G23" s="160"/>
      <c r="H23" s="160"/>
      <c r="I23" s="160"/>
      <c r="J23" s="160"/>
      <c r="K23" s="160"/>
      <c r="L23" s="161"/>
      <c r="N23" s="8"/>
    </row>
    <row r="24" spans="1:17" x14ac:dyDescent="0.35">
      <c r="A24" s="184" t="s">
        <v>31</v>
      </c>
      <c r="B24" s="185"/>
      <c r="C24" s="185"/>
      <c r="D24" s="185"/>
      <c r="E24" s="185"/>
      <c r="F24" s="185"/>
      <c r="G24" s="185"/>
      <c r="H24" s="185"/>
      <c r="I24" s="185"/>
      <c r="J24" s="185"/>
      <c r="K24" s="185"/>
      <c r="L24" s="186"/>
      <c r="N24" s="8"/>
    </row>
    <row r="25" spans="1:17" x14ac:dyDescent="0.35">
      <c r="A25" s="5" t="s">
        <v>32</v>
      </c>
      <c r="B25" s="159" t="s">
        <v>33</v>
      </c>
      <c r="C25" s="160"/>
      <c r="D25" s="160"/>
      <c r="E25" s="160"/>
      <c r="F25" s="160"/>
      <c r="G25" s="160"/>
      <c r="H25" s="160"/>
      <c r="I25" s="161"/>
      <c r="J25" s="9" t="s">
        <v>23</v>
      </c>
      <c r="K25" s="145" t="s">
        <v>24</v>
      </c>
      <c r="L25" s="146"/>
      <c r="N25" s="8"/>
    </row>
    <row r="26" spans="1:17" x14ac:dyDescent="0.35">
      <c r="A26" s="6" t="s">
        <v>2</v>
      </c>
      <c r="B26" s="156" t="s">
        <v>34</v>
      </c>
      <c r="C26" s="157"/>
      <c r="D26" s="157"/>
      <c r="E26" s="157"/>
      <c r="F26" s="157"/>
      <c r="G26" s="157"/>
      <c r="H26" s="157"/>
      <c r="I26" s="158"/>
      <c r="J26" s="10">
        <f>(1/12)</f>
        <v>8.3299999999999999E-2</v>
      </c>
      <c r="K26" s="153" t="e">
        <f>J26*K22</f>
        <v>#VALUE!</v>
      </c>
      <c r="L26" s="154"/>
      <c r="N26" s="8"/>
    </row>
    <row r="27" spans="1:17" x14ac:dyDescent="0.35">
      <c r="A27" s="3" t="s">
        <v>4</v>
      </c>
      <c r="B27" s="156" t="s">
        <v>35</v>
      </c>
      <c r="C27" s="157"/>
      <c r="D27" s="157"/>
      <c r="E27" s="157"/>
      <c r="F27" s="157"/>
      <c r="G27" s="157"/>
      <c r="H27" s="157"/>
      <c r="I27" s="158"/>
      <c r="J27" s="10">
        <v>0.121</v>
      </c>
      <c r="K27" s="182" t="e">
        <f>J27*K22</f>
        <v>#VALUE!</v>
      </c>
      <c r="L27" s="183"/>
    </row>
    <row r="28" spans="1:17" x14ac:dyDescent="0.35">
      <c r="A28" s="142" t="s">
        <v>36</v>
      </c>
      <c r="B28" s="143"/>
      <c r="C28" s="143"/>
      <c r="D28" s="143"/>
      <c r="E28" s="143"/>
      <c r="F28" s="143"/>
      <c r="G28" s="143"/>
      <c r="H28" s="143"/>
      <c r="I28" s="144"/>
      <c r="J28" s="11">
        <f>SUM(J26:J27)</f>
        <v>0.20430000000000001</v>
      </c>
      <c r="K28" s="145" t="e">
        <f>SUM(K26:L27)</f>
        <v>#VALUE!</v>
      </c>
      <c r="L28" s="146"/>
    </row>
    <row r="29" spans="1:17" x14ac:dyDescent="0.35">
      <c r="A29" s="159" t="s">
        <v>37</v>
      </c>
      <c r="B29" s="160"/>
      <c r="C29" s="160"/>
      <c r="D29" s="160"/>
      <c r="E29" s="160"/>
      <c r="F29" s="160"/>
      <c r="G29" s="160"/>
      <c r="H29" s="160"/>
      <c r="I29" s="160"/>
      <c r="J29" s="160"/>
      <c r="K29" s="160"/>
      <c r="L29" s="161"/>
    </row>
    <row r="30" spans="1:17" x14ac:dyDescent="0.35">
      <c r="A30" s="1" t="s">
        <v>38</v>
      </c>
      <c r="B30" s="159" t="s">
        <v>39</v>
      </c>
      <c r="C30" s="160"/>
      <c r="D30" s="160"/>
      <c r="E30" s="160"/>
      <c r="F30" s="160"/>
      <c r="G30" s="160"/>
      <c r="H30" s="160"/>
      <c r="I30" s="161"/>
      <c r="J30" s="1" t="s">
        <v>23</v>
      </c>
      <c r="K30" s="142" t="s">
        <v>24</v>
      </c>
      <c r="L30" s="144"/>
    </row>
    <row r="31" spans="1:17" x14ac:dyDescent="0.35">
      <c r="A31" s="3" t="s">
        <v>2</v>
      </c>
      <c r="B31" s="156" t="s">
        <v>40</v>
      </c>
      <c r="C31" s="157"/>
      <c r="D31" s="157"/>
      <c r="E31" s="157"/>
      <c r="F31" s="157"/>
      <c r="G31" s="157"/>
      <c r="H31" s="157"/>
      <c r="I31" s="158"/>
      <c r="J31" s="10">
        <v>0.2</v>
      </c>
      <c r="K31" s="153" t="e">
        <f>J31*($K$22+$K$28)</f>
        <v>#VALUE!</v>
      </c>
      <c r="L31" s="154"/>
    </row>
    <row r="32" spans="1:17" x14ac:dyDescent="0.35">
      <c r="A32" s="3" t="s">
        <v>4</v>
      </c>
      <c r="B32" s="156" t="s">
        <v>141</v>
      </c>
      <c r="C32" s="157"/>
      <c r="D32" s="157"/>
      <c r="E32" s="157"/>
      <c r="F32" s="157"/>
      <c r="G32" s="157"/>
      <c r="H32" s="157"/>
      <c r="I32" s="158"/>
      <c r="J32" s="10">
        <v>2.5000000000000001E-2</v>
      </c>
      <c r="K32" s="153" t="e">
        <f t="shared" ref="K32:K38" si="0">J32*($K$22+$K$28)</f>
        <v>#VALUE!</v>
      </c>
      <c r="L32" s="154"/>
    </row>
    <row r="33" spans="1:14" x14ac:dyDescent="0.35">
      <c r="A33" s="3" t="s">
        <v>6</v>
      </c>
      <c r="B33" s="156" t="s">
        <v>41</v>
      </c>
      <c r="C33" s="157"/>
      <c r="D33" s="157"/>
      <c r="E33" s="157"/>
      <c r="F33" s="157"/>
      <c r="G33" s="157"/>
      <c r="H33" s="157"/>
      <c r="I33" s="158"/>
      <c r="J33" s="10">
        <v>1.4999999999999999E-2</v>
      </c>
      <c r="K33" s="153" t="e">
        <f t="shared" si="0"/>
        <v>#VALUE!</v>
      </c>
      <c r="L33" s="154"/>
    </row>
    <row r="34" spans="1:14" x14ac:dyDescent="0.35">
      <c r="A34" s="3" t="s">
        <v>8</v>
      </c>
      <c r="B34" s="156" t="s">
        <v>142</v>
      </c>
      <c r="C34" s="157"/>
      <c r="D34" s="157"/>
      <c r="E34" s="157"/>
      <c r="F34" s="157"/>
      <c r="G34" s="157"/>
      <c r="H34" s="157"/>
      <c r="I34" s="158"/>
      <c r="J34" s="10">
        <v>1.4999999999999999E-2</v>
      </c>
      <c r="K34" s="153" t="e">
        <f t="shared" si="0"/>
        <v>#VALUE!</v>
      </c>
      <c r="L34" s="154"/>
    </row>
    <row r="35" spans="1:14" x14ac:dyDescent="0.35">
      <c r="A35" s="3" t="s">
        <v>10</v>
      </c>
      <c r="B35" s="156" t="s">
        <v>143</v>
      </c>
      <c r="C35" s="157"/>
      <c r="D35" s="157"/>
      <c r="E35" s="157"/>
      <c r="F35" s="157"/>
      <c r="G35" s="157"/>
      <c r="H35" s="157"/>
      <c r="I35" s="158"/>
      <c r="J35" s="10">
        <v>0.01</v>
      </c>
      <c r="K35" s="153" t="e">
        <f t="shared" si="0"/>
        <v>#VALUE!</v>
      </c>
      <c r="L35" s="154"/>
    </row>
    <row r="36" spans="1:14" x14ac:dyDescent="0.35">
      <c r="A36" s="3" t="s">
        <v>42</v>
      </c>
      <c r="B36" s="156" t="s">
        <v>144</v>
      </c>
      <c r="C36" s="157"/>
      <c r="D36" s="157"/>
      <c r="E36" s="157"/>
      <c r="F36" s="157"/>
      <c r="G36" s="157"/>
      <c r="H36" s="157"/>
      <c r="I36" s="158"/>
      <c r="J36" s="10">
        <v>6.0000000000000001E-3</v>
      </c>
      <c r="K36" s="153" t="e">
        <f t="shared" si="0"/>
        <v>#VALUE!</v>
      </c>
      <c r="L36" s="154"/>
    </row>
    <row r="37" spans="1:14" x14ac:dyDescent="0.35">
      <c r="A37" s="3" t="s">
        <v>43</v>
      </c>
      <c r="B37" s="156" t="s">
        <v>145</v>
      </c>
      <c r="C37" s="157"/>
      <c r="D37" s="157"/>
      <c r="E37" s="157"/>
      <c r="F37" s="157"/>
      <c r="G37" s="157"/>
      <c r="H37" s="157"/>
      <c r="I37" s="158"/>
      <c r="J37" s="10">
        <v>2E-3</v>
      </c>
      <c r="K37" s="153" t="e">
        <f t="shared" si="0"/>
        <v>#VALUE!</v>
      </c>
      <c r="L37" s="154"/>
    </row>
    <row r="38" spans="1:14" x14ac:dyDescent="0.35">
      <c r="A38" s="3" t="s">
        <v>44</v>
      </c>
      <c r="B38" s="156" t="s">
        <v>45</v>
      </c>
      <c r="C38" s="157"/>
      <c r="D38" s="157"/>
      <c r="E38" s="157"/>
      <c r="F38" s="157"/>
      <c r="G38" s="157"/>
      <c r="H38" s="157"/>
      <c r="I38" s="158"/>
      <c r="J38" s="10">
        <v>0.08</v>
      </c>
      <c r="K38" s="153" t="e">
        <f t="shared" si="0"/>
        <v>#VALUE!</v>
      </c>
      <c r="L38" s="154"/>
    </row>
    <row r="39" spans="1:14" x14ac:dyDescent="0.35">
      <c r="A39" s="142" t="s">
        <v>46</v>
      </c>
      <c r="B39" s="143"/>
      <c r="C39" s="143"/>
      <c r="D39" s="143"/>
      <c r="E39" s="143"/>
      <c r="F39" s="143"/>
      <c r="G39" s="143"/>
      <c r="H39" s="143"/>
      <c r="I39" s="144"/>
      <c r="J39" s="11">
        <f>SUM(J31:J38)</f>
        <v>0.35299999999999998</v>
      </c>
      <c r="K39" s="145" t="e">
        <f>SUM(K31:L38)</f>
        <v>#VALUE!</v>
      </c>
      <c r="L39" s="146"/>
    </row>
    <row r="40" spans="1:14" x14ac:dyDescent="0.35">
      <c r="A40" s="159" t="s">
        <v>47</v>
      </c>
      <c r="B40" s="160"/>
      <c r="C40" s="160"/>
      <c r="D40" s="160"/>
      <c r="E40" s="160"/>
      <c r="F40" s="160"/>
      <c r="G40" s="160"/>
      <c r="H40" s="160"/>
      <c r="I40" s="160"/>
      <c r="J40" s="160"/>
      <c r="K40" s="160"/>
      <c r="L40" s="161"/>
    </row>
    <row r="41" spans="1:14" x14ac:dyDescent="0.35">
      <c r="A41" s="1" t="s">
        <v>48</v>
      </c>
      <c r="B41" s="159" t="s">
        <v>49</v>
      </c>
      <c r="C41" s="160"/>
      <c r="D41" s="160"/>
      <c r="E41" s="160"/>
      <c r="F41" s="160"/>
      <c r="G41" s="160"/>
      <c r="H41" s="160"/>
      <c r="I41" s="160"/>
      <c r="J41" s="161"/>
      <c r="K41" s="142" t="s">
        <v>24</v>
      </c>
      <c r="L41" s="144"/>
    </row>
    <row r="42" spans="1:14" x14ac:dyDescent="0.35">
      <c r="A42" s="3" t="s">
        <v>2</v>
      </c>
      <c r="B42" s="156" t="s">
        <v>50</v>
      </c>
      <c r="C42" s="157"/>
      <c r="D42" s="157"/>
      <c r="E42" s="157"/>
      <c r="F42" s="157"/>
      <c r="G42" s="157"/>
      <c r="H42" s="157"/>
      <c r="I42" s="158"/>
      <c r="J42" s="12">
        <v>8.1999999999999993</v>
      </c>
      <c r="K42" s="153" t="e">
        <f>(J42*22)-(K17*6%)</f>
        <v>#VALUE!</v>
      </c>
      <c r="L42" s="154"/>
    </row>
    <row r="43" spans="1:14" x14ac:dyDescent="0.35">
      <c r="A43" s="3" t="s">
        <v>4</v>
      </c>
      <c r="B43" s="156" t="s">
        <v>150</v>
      </c>
      <c r="C43" s="157"/>
      <c r="D43" s="157"/>
      <c r="E43" s="157"/>
      <c r="F43" s="157"/>
      <c r="G43" s="157"/>
      <c r="H43" s="157"/>
      <c r="I43" s="158"/>
      <c r="J43" s="12">
        <f>_xlfn.SINGLE('12hrs N'!K44)</f>
        <v>37.119999999999997</v>
      </c>
      <c r="K43" s="153">
        <f>(J43*22)</f>
        <v>816.64</v>
      </c>
      <c r="L43" s="154"/>
      <c r="M43" s="15"/>
      <c r="N43" s="19"/>
    </row>
    <row r="44" spans="1:14" x14ac:dyDescent="0.35">
      <c r="A44" s="3" t="s">
        <v>6</v>
      </c>
      <c r="B44" s="156" t="s">
        <v>51</v>
      </c>
      <c r="C44" s="157"/>
      <c r="D44" s="157"/>
      <c r="E44" s="157"/>
      <c r="F44" s="157"/>
      <c r="G44" s="157"/>
      <c r="H44" s="157"/>
      <c r="I44" s="157"/>
      <c r="J44" s="158"/>
      <c r="K44" s="153">
        <v>20</v>
      </c>
      <c r="L44" s="154"/>
    </row>
    <row r="45" spans="1:14" x14ac:dyDescent="0.35">
      <c r="A45" s="3" t="s">
        <v>8</v>
      </c>
      <c r="B45" s="156" t="s">
        <v>165</v>
      </c>
      <c r="C45" s="157"/>
      <c r="D45" s="157"/>
      <c r="E45" s="157"/>
      <c r="F45" s="157"/>
      <c r="G45" s="157"/>
      <c r="H45" s="157"/>
      <c r="I45" s="157"/>
      <c r="J45" s="158"/>
      <c r="K45" s="153" t="e">
        <f>'12hrs N'!L46:M46</f>
        <v>#VALUE!</v>
      </c>
      <c r="L45" s="154"/>
    </row>
    <row r="46" spans="1:14" x14ac:dyDescent="0.35">
      <c r="A46" s="3" t="s">
        <v>10</v>
      </c>
      <c r="B46" s="156" t="s">
        <v>169</v>
      </c>
      <c r="C46" s="157"/>
      <c r="D46" s="157"/>
      <c r="E46" s="157"/>
      <c r="F46" s="157"/>
      <c r="G46" s="157"/>
      <c r="H46" s="157"/>
      <c r="I46" s="157"/>
      <c r="J46" s="158"/>
      <c r="K46" s="153">
        <v>80</v>
      </c>
      <c r="L46" s="154"/>
    </row>
    <row r="47" spans="1:14" x14ac:dyDescent="0.35">
      <c r="A47" s="142" t="s">
        <v>52</v>
      </c>
      <c r="B47" s="143"/>
      <c r="C47" s="143"/>
      <c r="D47" s="143"/>
      <c r="E47" s="143"/>
      <c r="F47" s="143"/>
      <c r="G47" s="143"/>
      <c r="H47" s="143"/>
      <c r="I47" s="143"/>
      <c r="J47" s="144"/>
      <c r="K47" s="145" t="e">
        <f>SUM(K42:L46)</f>
        <v>#VALUE!</v>
      </c>
      <c r="L47" s="146"/>
    </row>
    <row r="48" spans="1:14" x14ac:dyDescent="0.35">
      <c r="A48" s="159" t="s">
        <v>53</v>
      </c>
      <c r="B48" s="160"/>
      <c r="C48" s="160"/>
      <c r="D48" s="160"/>
      <c r="E48" s="160"/>
      <c r="F48" s="160"/>
      <c r="G48" s="160"/>
      <c r="H48" s="160"/>
      <c r="I48" s="160"/>
      <c r="J48" s="160"/>
      <c r="K48" s="160"/>
      <c r="L48" s="161"/>
    </row>
    <row r="49" spans="1:12" x14ac:dyDescent="0.35">
      <c r="A49" s="3">
        <v>2</v>
      </c>
      <c r="B49" s="156" t="s">
        <v>54</v>
      </c>
      <c r="C49" s="157"/>
      <c r="D49" s="157"/>
      <c r="E49" s="157"/>
      <c r="F49" s="157"/>
      <c r="G49" s="157"/>
      <c r="H49" s="157"/>
      <c r="I49" s="157"/>
      <c r="J49" s="158"/>
      <c r="K49" s="145" t="s">
        <v>24</v>
      </c>
      <c r="L49" s="146"/>
    </row>
    <row r="50" spans="1:12" x14ac:dyDescent="0.35">
      <c r="A50" s="3" t="s">
        <v>32</v>
      </c>
      <c r="B50" s="156" t="s">
        <v>55</v>
      </c>
      <c r="C50" s="157"/>
      <c r="D50" s="157"/>
      <c r="E50" s="157"/>
      <c r="F50" s="157"/>
      <c r="G50" s="157"/>
      <c r="H50" s="157"/>
      <c r="I50" s="157"/>
      <c r="J50" s="158"/>
      <c r="K50" s="153" t="e">
        <f>K28</f>
        <v>#VALUE!</v>
      </c>
      <c r="L50" s="154"/>
    </row>
    <row r="51" spans="1:12" x14ac:dyDescent="0.35">
      <c r="A51" s="3" t="s">
        <v>38</v>
      </c>
      <c r="B51" s="156" t="s">
        <v>56</v>
      </c>
      <c r="C51" s="157"/>
      <c r="D51" s="157"/>
      <c r="E51" s="157"/>
      <c r="F51" s="157"/>
      <c r="G51" s="157"/>
      <c r="H51" s="157"/>
      <c r="I51" s="157"/>
      <c r="J51" s="158"/>
      <c r="K51" s="153" t="e">
        <f>SUM(K39)</f>
        <v>#VALUE!</v>
      </c>
      <c r="L51" s="154"/>
    </row>
    <row r="52" spans="1:12" x14ac:dyDescent="0.35">
      <c r="A52" s="3" t="s">
        <v>48</v>
      </c>
      <c r="B52" s="156" t="s">
        <v>57</v>
      </c>
      <c r="C52" s="157"/>
      <c r="D52" s="157"/>
      <c r="E52" s="157"/>
      <c r="F52" s="157"/>
      <c r="G52" s="157"/>
      <c r="H52" s="157"/>
      <c r="I52" s="157"/>
      <c r="J52" s="158"/>
      <c r="K52" s="153" t="e">
        <f>SUM(K47)</f>
        <v>#VALUE!</v>
      </c>
      <c r="L52" s="154"/>
    </row>
    <row r="53" spans="1:12" x14ac:dyDescent="0.35">
      <c r="A53" s="142" t="s">
        <v>58</v>
      </c>
      <c r="B53" s="143"/>
      <c r="C53" s="143"/>
      <c r="D53" s="143"/>
      <c r="E53" s="143"/>
      <c r="F53" s="143"/>
      <c r="G53" s="143"/>
      <c r="H53" s="143"/>
      <c r="I53" s="143"/>
      <c r="J53" s="144"/>
      <c r="K53" s="145" t="e">
        <f>SUM(K50:L52)</f>
        <v>#VALUE!</v>
      </c>
      <c r="L53" s="146"/>
    </row>
    <row r="54" spans="1:12" x14ac:dyDescent="0.35">
      <c r="A54" s="160" t="s">
        <v>59</v>
      </c>
      <c r="B54" s="160"/>
      <c r="C54" s="160"/>
      <c r="D54" s="160"/>
      <c r="E54" s="160"/>
      <c r="F54" s="160"/>
      <c r="G54" s="160"/>
      <c r="H54" s="160"/>
      <c r="I54" s="160"/>
      <c r="J54" s="160"/>
      <c r="K54" s="160"/>
      <c r="L54" s="160"/>
    </row>
    <row r="55" spans="1:12" x14ac:dyDescent="0.35">
      <c r="A55" s="1">
        <v>3</v>
      </c>
      <c r="B55" s="142" t="s">
        <v>60</v>
      </c>
      <c r="C55" s="143"/>
      <c r="D55" s="143"/>
      <c r="E55" s="143"/>
      <c r="F55" s="143"/>
      <c r="G55" s="143"/>
      <c r="H55" s="143"/>
      <c r="I55" s="144"/>
      <c r="J55" s="1" t="s">
        <v>23</v>
      </c>
      <c r="K55" s="142" t="s">
        <v>24</v>
      </c>
      <c r="L55" s="144"/>
    </row>
    <row r="56" spans="1:12" x14ac:dyDescent="0.35">
      <c r="A56" s="3">
        <v>4</v>
      </c>
      <c r="B56" s="156" t="s">
        <v>61</v>
      </c>
      <c r="C56" s="157"/>
      <c r="D56" s="157"/>
      <c r="E56" s="157"/>
      <c r="F56" s="157"/>
      <c r="G56" s="157"/>
      <c r="H56" s="157"/>
      <c r="I56" s="158"/>
      <c r="J56" s="10">
        <v>4.1999999999999997E-3</v>
      </c>
      <c r="K56" s="153" t="e">
        <f>J56*(K22+K28+K38+K47)</f>
        <v>#VALUE!</v>
      </c>
      <c r="L56" s="154"/>
    </row>
    <row r="57" spans="1:12" x14ac:dyDescent="0.35">
      <c r="A57" s="3">
        <v>5</v>
      </c>
      <c r="B57" s="156" t="s">
        <v>62</v>
      </c>
      <c r="C57" s="157"/>
      <c r="D57" s="157"/>
      <c r="E57" s="157"/>
      <c r="F57" s="157"/>
      <c r="G57" s="157"/>
      <c r="H57" s="157"/>
      <c r="I57" s="158"/>
      <c r="J57" s="10">
        <f>J56*J38</f>
        <v>2.9999999999999997E-4</v>
      </c>
      <c r="K57" s="153" t="e">
        <f>J57*(K22+K28+K38+K47)</f>
        <v>#VALUE!</v>
      </c>
      <c r="L57" s="154"/>
    </row>
    <row r="58" spans="1:12" x14ac:dyDescent="0.35">
      <c r="A58" s="3">
        <v>6</v>
      </c>
      <c r="B58" s="156" t="s">
        <v>63</v>
      </c>
      <c r="C58" s="157"/>
      <c r="D58" s="157"/>
      <c r="E58" s="157"/>
      <c r="F58" s="157"/>
      <c r="G58" s="157"/>
      <c r="H58" s="157"/>
      <c r="I58" s="158"/>
      <c r="J58" s="10">
        <v>0.02</v>
      </c>
      <c r="K58" s="153" t="e">
        <f>J58*K56</f>
        <v>#VALUE!</v>
      </c>
      <c r="L58" s="154"/>
    </row>
    <row r="59" spans="1:12" x14ac:dyDescent="0.35">
      <c r="A59" s="3">
        <v>7</v>
      </c>
      <c r="B59" s="156" t="s">
        <v>64</v>
      </c>
      <c r="C59" s="157"/>
      <c r="D59" s="157"/>
      <c r="E59" s="157"/>
      <c r="F59" s="157"/>
      <c r="G59" s="157"/>
      <c r="H59" s="157"/>
      <c r="I59" s="158"/>
      <c r="J59" s="10">
        <f>(1/30*7)/12</f>
        <v>1.9400000000000001E-2</v>
      </c>
      <c r="K59" s="153" t="e">
        <f>J59*K53</f>
        <v>#VALUE!</v>
      </c>
      <c r="L59" s="154"/>
    </row>
    <row r="60" spans="1:12" x14ac:dyDescent="0.35">
      <c r="A60" s="3">
        <v>8</v>
      </c>
      <c r="B60" s="156" t="s">
        <v>65</v>
      </c>
      <c r="C60" s="157"/>
      <c r="D60" s="157"/>
      <c r="E60" s="157"/>
      <c r="F60" s="157"/>
      <c r="G60" s="157"/>
      <c r="H60" s="157"/>
      <c r="I60" s="158"/>
      <c r="J60" s="10">
        <f>J59*J39</f>
        <v>6.7999999999999996E-3</v>
      </c>
      <c r="K60" s="153" t="e">
        <f>J60*K53</f>
        <v>#VALUE!</v>
      </c>
      <c r="L60" s="154"/>
    </row>
    <row r="61" spans="1:12" x14ac:dyDescent="0.35">
      <c r="A61" s="3">
        <v>9</v>
      </c>
      <c r="B61" s="156" t="s">
        <v>66</v>
      </c>
      <c r="C61" s="157"/>
      <c r="D61" s="157"/>
      <c r="E61" s="157"/>
      <c r="F61" s="157"/>
      <c r="G61" s="157"/>
      <c r="H61" s="157"/>
      <c r="I61" s="158"/>
      <c r="J61" s="10">
        <v>0.02</v>
      </c>
      <c r="K61" s="153" t="e">
        <f>J61*K59</f>
        <v>#VALUE!</v>
      </c>
      <c r="L61" s="154"/>
    </row>
    <row r="62" spans="1:12" x14ac:dyDescent="0.35">
      <c r="A62" s="142" t="s">
        <v>67</v>
      </c>
      <c r="B62" s="143"/>
      <c r="C62" s="143"/>
      <c r="D62" s="143"/>
      <c r="E62" s="143"/>
      <c r="F62" s="143"/>
      <c r="G62" s="143"/>
      <c r="H62" s="143"/>
      <c r="I62" s="144"/>
      <c r="J62" s="11">
        <f>SUM(J56:J61)</f>
        <v>7.0699999999999999E-2</v>
      </c>
      <c r="K62" s="145" t="e">
        <f>SUM(K56:L61)</f>
        <v>#VALUE!</v>
      </c>
      <c r="L62" s="146"/>
    </row>
    <row r="63" spans="1:12" x14ac:dyDescent="0.35">
      <c r="A63" s="160" t="s">
        <v>68</v>
      </c>
      <c r="B63" s="160"/>
      <c r="C63" s="160"/>
      <c r="D63" s="160"/>
      <c r="E63" s="160"/>
      <c r="F63" s="160"/>
      <c r="G63" s="160"/>
      <c r="H63" s="160"/>
      <c r="I63" s="160"/>
      <c r="J63" s="160"/>
      <c r="K63" s="160"/>
      <c r="L63" s="160"/>
    </row>
    <row r="64" spans="1:12" x14ac:dyDescent="0.35">
      <c r="A64" s="160" t="s">
        <v>69</v>
      </c>
      <c r="B64" s="160"/>
      <c r="C64" s="160"/>
      <c r="D64" s="160"/>
      <c r="E64" s="160"/>
      <c r="F64" s="160"/>
      <c r="G64" s="160"/>
      <c r="H64" s="160"/>
      <c r="I64" s="160"/>
      <c r="J64" s="160"/>
      <c r="K64" s="160"/>
      <c r="L64" s="160"/>
    </row>
    <row r="65" spans="1:15" x14ac:dyDescent="0.35">
      <c r="A65" s="1" t="s">
        <v>70</v>
      </c>
      <c r="B65" s="181" t="s">
        <v>71</v>
      </c>
      <c r="C65" s="181"/>
      <c r="D65" s="181"/>
      <c r="E65" s="181"/>
      <c r="F65" s="181"/>
      <c r="G65" s="181"/>
      <c r="H65" s="181"/>
      <c r="I65" s="181"/>
      <c r="J65" s="1" t="s">
        <v>23</v>
      </c>
      <c r="K65" s="181" t="s">
        <v>24</v>
      </c>
      <c r="L65" s="181"/>
    </row>
    <row r="66" spans="1:15" x14ac:dyDescent="0.35">
      <c r="A66" s="3" t="s">
        <v>2</v>
      </c>
      <c r="B66" s="179" t="s">
        <v>72</v>
      </c>
      <c r="C66" s="179"/>
      <c r="D66" s="179"/>
      <c r="E66" s="179"/>
      <c r="F66" s="179"/>
      <c r="G66" s="179"/>
      <c r="H66" s="179"/>
      <c r="I66" s="179"/>
      <c r="J66" s="10">
        <v>1.6199999999999999E-2</v>
      </c>
      <c r="K66" s="180" t="e">
        <f>J66*$K$22</f>
        <v>#VALUE!</v>
      </c>
      <c r="L66" s="180"/>
    </row>
    <row r="67" spans="1:15" x14ac:dyDescent="0.35">
      <c r="A67" s="3" t="s">
        <v>4</v>
      </c>
      <c r="B67" s="179" t="s">
        <v>71</v>
      </c>
      <c r="C67" s="179"/>
      <c r="D67" s="179"/>
      <c r="E67" s="179"/>
      <c r="F67" s="179"/>
      <c r="G67" s="179"/>
      <c r="H67" s="179"/>
      <c r="I67" s="179"/>
      <c r="J67" s="17">
        <f>(2.96/30)/12</f>
        <v>8.2000000000000007E-3</v>
      </c>
      <c r="K67" s="180" t="e">
        <f t="shared" ref="K67:K70" si="1">J67*$K$22</f>
        <v>#VALUE!</v>
      </c>
      <c r="L67" s="180"/>
    </row>
    <row r="68" spans="1:15" x14ac:dyDescent="0.35">
      <c r="A68" s="3" t="s">
        <v>6</v>
      </c>
      <c r="B68" s="179" t="s">
        <v>73</v>
      </c>
      <c r="C68" s="179"/>
      <c r="D68" s="179"/>
      <c r="E68" s="179"/>
      <c r="F68" s="179"/>
      <c r="G68" s="179"/>
      <c r="H68" s="179"/>
      <c r="I68" s="179"/>
      <c r="J68" s="17">
        <f>((5/30)/12)*0.75%</f>
        <v>1E-4</v>
      </c>
      <c r="K68" s="180" t="e">
        <f t="shared" si="1"/>
        <v>#VALUE!</v>
      </c>
      <c r="L68" s="180"/>
    </row>
    <row r="69" spans="1:15" x14ac:dyDescent="0.35">
      <c r="A69" s="3" t="s">
        <v>8</v>
      </c>
      <c r="B69" s="179" t="s">
        <v>74</v>
      </c>
      <c r="C69" s="179"/>
      <c r="D69" s="179"/>
      <c r="E69" s="179"/>
      <c r="F69" s="179"/>
      <c r="G69" s="179"/>
      <c r="H69" s="179"/>
      <c r="I69" s="179"/>
      <c r="J69" s="17">
        <v>2.0000000000000001E-4</v>
      </c>
      <c r="K69" s="180" t="e">
        <f t="shared" si="1"/>
        <v>#VALUE!</v>
      </c>
      <c r="L69" s="180"/>
    </row>
    <row r="70" spans="1:15" x14ac:dyDescent="0.35">
      <c r="A70" s="3" t="s">
        <v>10</v>
      </c>
      <c r="B70" s="179" t="s">
        <v>75</v>
      </c>
      <c r="C70" s="179"/>
      <c r="D70" s="179"/>
      <c r="E70" s="179"/>
      <c r="F70" s="179"/>
      <c r="G70" s="179"/>
      <c r="H70" s="179"/>
      <c r="I70" s="179"/>
      <c r="J70" s="17">
        <v>0</v>
      </c>
      <c r="K70" s="180" t="e">
        <f t="shared" si="1"/>
        <v>#VALUE!</v>
      </c>
      <c r="L70" s="180"/>
      <c r="N70" s="13"/>
    </row>
    <row r="71" spans="1:15" x14ac:dyDescent="0.35">
      <c r="A71" s="142" t="s">
        <v>76</v>
      </c>
      <c r="B71" s="143"/>
      <c r="C71" s="143"/>
      <c r="D71" s="143"/>
      <c r="E71" s="143"/>
      <c r="F71" s="143"/>
      <c r="G71" s="143"/>
      <c r="H71" s="143"/>
      <c r="I71" s="143"/>
      <c r="J71" s="11">
        <f>SUM(J66:J70)</f>
        <v>2.47E-2</v>
      </c>
      <c r="K71" s="173" t="e">
        <f>SUM(K66:L70)</f>
        <v>#VALUE!</v>
      </c>
      <c r="L71" s="173"/>
      <c r="M71" s="13"/>
      <c r="N71" s="13"/>
      <c r="O71" s="13"/>
    </row>
    <row r="72" spans="1:15" x14ac:dyDescent="0.35">
      <c r="A72" s="160" t="s">
        <v>77</v>
      </c>
      <c r="B72" s="160"/>
      <c r="C72" s="160"/>
      <c r="D72" s="160"/>
      <c r="E72" s="160"/>
      <c r="F72" s="160"/>
      <c r="G72" s="160"/>
      <c r="H72" s="160"/>
      <c r="I72" s="160"/>
      <c r="J72" s="160"/>
      <c r="K72" s="160"/>
      <c r="L72" s="160"/>
    </row>
    <row r="73" spans="1:15" x14ac:dyDescent="0.35">
      <c r="A73" s="1" t="s">
        <v>78</v>
      </c>
      <c r="B73" s="142" t="s">
        <v>79</v>
      </c>
      <c r="C73" s="143"/>
      <c r="D73" s="143"/>
      <c r="E73" s="143"/>
      <c r="F73" s="143"/>
      <c r="G73" s="143"/>
      <c r="H73" s="143"/>
      <c r="I73" s="143"/>
      <c r="J73" s="144"/>
      <c r="K73" s="142" t="s">
        <v>24</v>
      </c>
      <c r="L73" s="144"/>
    </row>
    <row r="74" spans="1:15" ht="15" customHeight="1" x14ac:dyDescent="0.35">
      <c r="A74" s="6" t="s">
        <v>2</v>
      </c>
      <c r="B74" s="174" t="s">
        <v>155</v>
      </c>
      <c r="C74" s="175"/>
      <c r="D74" s="175"/>
      <c r="E74" s="175"/>
      <c r="F74" s="175"/>
      <c r="G74" s="175"/>
      <c r="H74" s="175"/>
      <c r="I74" s="175"/>
      <c r="J74" s="176"/>
      <c r="K74" s="177">
        <v>0</v>
      </c>
      <c r="L74" s="178"/>
      <c r="O74" s="14"/>
    </row>
    <row r="75" spans="1:15" x14ac:dyDescent="0.35">
      <c r="A75" s="142" t="s">
        <v>80</v>
      </c>
      <c r="B75" s="143"/>
      <c r="C75" s="143"/>
      <c r="D75" s="143"/>
      <c r="E75" s="143"/>
      <c r="F75" s="143"/>
      <c r="G75" s="143"/>
      <c r="H75" s="143"/>
      <c r="I75" s="143"/>
      <c r="J75" s="144"/>
      <c r="K75" s="145">
        <f>SUM(K74)</f>
        <v>0</v>
      </c>
      <c r="L75" s="146"/>
      <c r="O75" s="14"/>
    </row>
    <row r="76" spans="1:15" x14ac:dyDescent="0.35">
      <c r="A76" s="160" t="s">
        <v>81</v>
      </c>
      <c r="B76" s="160"/>
      <c r="C76" s="160"/>
      <c r="D76" s="160"/>
      <c r="E76" s="160"/>
      <c r="F76" s="160"/>
      <c r="G76" s="160"/>
      <c r="H76" s="160"/>
      <c r="I76" s="160"/>
      <c r="J76" s="160"/>
      <c r="K76" s="160"/>
      <c r="L76" s="160"/>
      <c r="O76" s="14"/>
    </row>
    <row r="77" spans="1:15" x14ac:dyDescent="0.35">
      <c r="A77" s="1">
        <v>4</v>
      </c>
      <c r="B77" s="142" t="s">
        <v>82</v>
      </c>
      <c r="C77" s="143"/>
      <c r="D77" s="143"/>
      <c r="E77" s="143"/>
      <c r="F77" s="143"/>
      <c r="G77" s="143"/>
      <c r="H77" s="143"/>
      <c r="I77" s="143"/>
      <c r="J77" s="144"/>
      <c r="K77" s="142" t="s">
        <v>24</v>
      </c>
      <c r="L77" s="144"/>
      <c r="O77" s="14"/>
    </row>
    <row r="78" spans="1:15" x14ac:dyDescent="0.35">
      <c r="A78" s="3" t="s">
        <v>70</v>
      </c>
      <c r="B78" s="156" t="s">
        <v>83</v>
      </c>
      <c r="C78" s="157"/>
      <c r="D78" s="157"/>
      <c r="E78" s="157"/>
      <c r="F78" s="157"/>
      <c r="G78" s="157"/>
      <c r="H78" s="157"/>
      <c r="I78" s="157"/>
      <c r="J78" s="158"/>
      <c r="K78" s="153" t="e">
        <f>SUM(K71)</f>
        <v>#VALUE!</v>
      </c>
      <c r="L78" s="154"/>
      <c r="O78" s="14"/>
    </row>
    <row r="79" spans="1:15" x14ac:dyDescent="0.35">
      <c r="A79" s="3" t="s">
        <v>78</v>
      </c>
      <c r="B79" s="156" t="s">
        <v>84</v>
      </c>
      <c r="C79" s="157"/>
      <c r="D79" s="157"/>
      <c r="E79" s="157"/>
      <c r="F79" s="157"/>
      <c r="G79" s="157"/>
      <c r="H79" s="157"/>
      <c r="I79" s="157"/>
      <c r="J79" s="158"/>
      <c r="K79" s="153">
        <f>K75</f>
        <v>0</v>
      </c>
      <c r="L79" s="154"/>
    </row>
    <row r="80" spans="1:15" x14ac:dyDescent="0.35">
      <c r="A80" s="142" t="s">
        <v>85</v>
      </c>
      <c r="B80" s="143"/>
      <c r="C80" s="143"/>
      <c r="D80" s="143"/>
      <c r="E80" s="143"/>
      <c r="F80" s="143"/>
      <c r="G80" s="143"/>
      <c r="H80" s="143"/>
      <c r="I80" s="143"/>
      <c r="J80" s="144"/>
      <c r="K80" s="145" t="e">
        <f>SUM(K78:L79)</f>
        <v>#VALUE!</v>
      </c>
      <c r="L80" s="146"/>
    </row>
    <row r="81" spans="1:16" x14ac:dyDescent="0.35">
      <c r="A81" s="159" t="s">
        <v>86</v>
      </c>
      <c r="B81" s="160"/>
      <c r="C81" s="160"/>
      <c r="D81" s="160"/>
      <c r="E81" s="160"/>
      <c r="F81" s="160"/>
      <c r="G81" s="160"/>
      <c r="H81" s="160"/>
      <c r="I81" s="160"/>
      <c r="J81" s="160"/>
      <c r="K81" s="160"/>
      <c r="L81" s="161"/>
    </row>
    <row r="82" spans="1:16" x14ac:dyDescent="0.35">
      <c r="A82" s="3">
        <v>5</v>
      </c>
      <c r="B82" s="142" t="s">
        <v>87</v>
      </c>
      <c r="C82" s="143"/>
      <c r="D82" s="143"/>
      <c r="E82" s="143"/>
      <c r="F82" s="143"/>
      <c r="G82" s="143"/>
      <c r="H82" s="143"/>
      <c r="I82" s="143"/>
      <c r="J82" s="144"/>
      <c r="K82" s="145" t="s">
        <v>24</v>
      </c>
      <c r="L82" s="146"/>
    </row>
    <row r="83" spans="1:16" x14ac:dyDescent="0.35">
      <c r="A83" s="3" t="s">
        <v>2</v>
      </c>
      <c r="B83" s="156" t="s">
        <v>88</v>
      </c>
      <c r="C83" s="157"/>
      <c r="D83" s="157"/>
      <c r="E83" s="157"/>
      <c r="F83" s="157"/>
      <c r="G83" s="157"/>
      <c r="H83" s="157"/>
      <c r="I83" s="157"/>
      <c r="J83" s="158"/>
      <c r="K83" s="153">
        <f>K120</f>
        <v>57.04</v>
      </c>
      <c r="L83" s="154"/>
    </row>
    <row r="84" spans="1:16" x14ac:dyDescent="0.35">
      <c r="A84" s="3" t="s">
        <v>4</v>
      </c>
      <c r="B84" s="156" t="s">
        <v>89</v>
      </c>
      <c r="C84" s="157"/>
      <c r="D84" s="157"/>
      <c r="E84" s="157"/>
      <c r="F84" s="157"/>
      <c r="G84" s="157"/>
      <c r="H84" s="157"/>
      <c r="I84" s="157"/>
      <c r="J84" s="158"/>
      <c r="K84" s="153">
        <f>K129</f>
        <v>53.58</v>
      </c>
      <c r="L84" s="154"/>
    </row>
    <row r="85" spans="1:16" x14ac:dyDescent="0.35">
      <c r="A85" s="142" t="s">
        <v>90</v>
      </c>
      <c r="B85" s="143"/>
      <c r="C85" s="143"/>
      <c r="D85" s="143"/>
      <c r="E85" s="143"/>
      <c r="F85" s="143"/>
      <c r="G85" s="143"/>
      <c r="H85" s="143"/>
      <c r="I85" s="143"/>
      <c r="J85" s="144"/>
      <c r="K85" s="145">
        <f>SUM(K83:L84)</f>
        <v>110.62</v>
      </c>
      <c r="L85" s="146"/>
      <c r="O85" s="209"/>
      <c r="P85" s="209"/>
    </row>
    <row r="86" spans="1:16" x14ac:dyDescent="0.35">
      <c r="A86" s="159" t="s">
        <v>91</v>
      </c>
      <c r="B86" s="160"/>
      <c r="C86" s="160"/>
      <c r="D86" s="160"/>
      <c r="E86" s="160"/>
      <c r="F86" s="160"/>
      <c r="G86" s="160"/>
      <c r="H86" s="160"/>
      <c r="I86" s="160"/>
      <c r="J86" s="160"/>
      <c r="K86" s="160"/>
      <c r="L86" s="161"/>
      <c r="O86" s="209"/>
      <c r="P86" s="209"/>
    </row>
    <row r="87" spans="1:16" x14ac:dyDescent="0.35">
      <c r="A87" s="1">
        <v>6</v>
      </c>
      <c r="B87" s="159" t="s">
        <v>92</v>
      </c>
      <c r="C87" s="160"/>
      <c r="D87" s="160"/>
      <c r="E87" s="160"/>
      <c r="F87" s="160"/>
      <c r="G87" s="160"/>
      <c r="H87" s="160"/>
      <c r="I87" s="161"/>
      <c r="J87" s="1" t="s">
        <v>23</v>
      </c>
      <c r="K87" s="142" t="s">
        <v>24</v>
      </c>
      <c r="L87" s="144"/>
    </row>
    <row r="88" spans="1:16" x14ac:dyDescent="0.35">
      <c r="A88" s="3" t="s">
        <v>2</v>
      </c>
      <c r="B88" s="156" t="s">
        <v>93</v>
      </c>
      <c r="C88" s="157"/>
      <c r="D88" s="157"/>
      <c r="E88" s="157"/>
      <c r="F88" s="157"/>
      <c r="G88" s="157"/>
      <c r="H88" s="157"/>
      <c r="I88" s="158"/>
      <c r="J88" s="10">
        <v>0.1</v>
      </c>
      <c r="K88" s="153" t="e">
        <f>J88*($K$22+$K$53+$K$62+$K$80+$K$85)</f>
        <v>#VALUE!</v>
      </c>
      <c r="L88" s="154"/>
    </row>
    <row r="89" spans="1:16" x14ac:dyDescent="0.35">
      <c r="A89" s="3" t="s">
        <v>4</v>
      </c>
      <c r="B89" s="156" t="s">
        <v>94</v>
      </c>
      <c r="C89" s="157"/>
      <c r="D89" s="157"/>
      <c r="E89" s="157"/>
      <c r="F89" s="157"/>
      <c r="G89" s="157"/>
      <c r="H89" s="157"/>
      <c r="I89" s="158"/>
      <c r="J89" s="10">
        <v>0.1</v>
      </c>
      <c r="K89" s="153" t="e">
        <f>J89*($K$22+$K$53+$K$62+$K$80+$K$85+$K$88)</f>
        <v>#VALUE!</v>
      </c>
      <c r="L89" s="154"/>
    </row>
    <row r="90" spans="1:16" x14ac:dyDescent="0.35">
      <c r="A90" s="3" t="s">
        <v>95</v>
      </c>
      <c r="B90" s="170" t="s">
        <v>96</v>
      </c>
      <c r="C90" s="171"/>
      <c r="D90" s="171"/>
      <c r="E90" s="171"/>
      <c r="F90" s="171"/>
      <c r="G90" s="171"/>
      <c r="H90" s="171"/>
      <c r="I90" s="171"/>
      <c r="J90" s="171"/>
      <c r="K90" s="171"/>
      <c r="L90" s="172"/>
    </row>
    <row r="91" spans="1:16" x14ac:dyDescent="0.35">
      <c r="A91" s="3"/>
      <c r="B91" s="156" t="s">
        <v>166</v>
      </c>
      <c r="C91" s="157"/>
      <c r="D91" s="157"/>
      <c r="E91" s="157"/>
      <c r="F91" s="157"/>
      <c r="G91" s="157"/>
      <c r="H91" s="157"/>
      <c r="I91" s="158"/>
      <c r="J91" s="10">
        <v>1.6500000000000001E-2</v>
      </c>
      <c r="K91" s="153" t="e">
        <f>J91*K104</f>
        <v>#VALUE!</v>
      </c>
      <c r="L91" s="154"/>
      <c r="N91" s="13"/>
    </row>
    <row r="92" spans="1:16" x14ac:dyDescent="0.35">
      <c r="A92" s="3"/>
      <c r="B92" s="156" t="s">
        <v>167</v>
      </c>
      <c r="C92" s="157"/>
      <c r="D92" s="157"/>
      <c r="E92" s="157"/>
      <c r="F92" s="157"/>
      <c r="G92" s="157"/>
      <c r="H92" s="157"/>
      <c r="I92" s="158"/>
      <c r="J92" s="10">
        <v>7.5999999999999998E-2</v>
      </c>
      <c r="K92" s="153" t="e">
        <f>J92*K104</f>
        <v>#VALUE!</v>
      </c>
      <c r="L92" s="154"/>
      <c r="N92" s="13"/>
      <c r="O92" s="14"/>
    </row>
    <row r="93" spans="1:16" x14ac:dyDescent="0.35">
      <c r="A93" s="3" t="s">
        <v>97</v>
      </c>
      <c r="B93" s="156" t="s">
        <v>98</v>
      </c>
      <c r="C93" s="157"/>
      <c r="D93" s="157"/>
      <c r="E93" s="157"/>
      <c r="F93" s="157"/>
      <c r="G93" s="157"/>
      <c r="H93" s="157"/>
      <c r="I93" s="157"/>
      <c r="J93" s="157"/>
      <c r="K93" s="157"/>
      <c r="L93" s="158"/>
      <c r="N93" s="13"/>
      <c r="O93" s="13"/>
    </row>
    <row r="94" spans="1:16" x14ac:dyDescent="0.35">
      <c r="A94" s="3"/>
      <c r="B94" s="156" t="s">
        <v>168</v>
      </c>
      <c r="C94" s="157"/>
      <c r="D94" s="157"/>
      <c r="E94" s="157"/>
      <c r="F94" s="157"/>
      <c r="G94" s="157"/>
      <c r="H94" s="157"/>
      <c r="I94" s="158"/>
      <c r="J94" s="10">
        <v>0.05</v>
      </c>
      <c r="K94" s="153" t="e">
        <f>J94*K104</f>
        <v>#VALUE!</v>
      </c>
      <c r="L94" s="154"/>
      <c r="O94" s="14"/>
    </row>
    <row r="95" spans="1:16" x14ac:dyDescent="0.35">
      <c r="A95" s="142" t="s">
        <v>99</v>
      </c>
      <c r="B95" s="143"/>
      <c r="C95" s="143"/>
      <c r="D95" s="143"/>
      <c r="E95" s="143"/>
      <c r="F95" s="143"/>
      <c r="G95" s="143"/>
      <c r="H95" s="143"/>
      <c r="I95" s="144"/>
      <c r="J95" s="11">
        <f>SUM(J88:J94)</f>
        <v>0.34250000000000003</v>
      </c>
      <c r="K95" s="145" t="e">
        <f>SUM(K88:L94)</f>
        <v>#VALUE!</v>
      </c>
      <c r="L95" s="146"/>
      <c r="N95" s="8"/>
    </row>
    <row r="96" spans="1:16" x14ac:dyDescent="0.35">
      <c r="A96" s="142" t="s">
        <v>100</v>
      </c>
      <c r="B96" s="143"/>
      <c r="C96" s="143"/>
      <c r="D96" s="143"/>
      <c r="E96" s="143"/>
      <c r="F96" s="143"/>
      <c r="G96" s="143"/>
      <c r="H96" s="143"/>
      <c r="I96" s="143"/>
      <c r="J96" s="144"/>
      <c r="K96" s="142" t="s">
        <v>24</v>
      </c>
      <c r="L96" s="144"/>
      <c r="N96" s="8"/>
    </row>
    <row r="97" spans="1:16" x14ac:dyDescent="0.35">
      <c r="A97" s="3" t="s">
        <v>2</v>
      </c>
      <c r="B97" s="156" t="s">
        <v>101</v>
      </c>
      <c r="C97" s="157"/>
      <c r="D97" s="157"/>
      <c r="E97" s="157"/>
      <c r="F97" s="157"/>
      <c r="G97" s="157"/>
      <c r="H97" s="157"/>
      <c r="I97" s="157"/>
      <c r="J97" s="158"/>
      <c r="K97" s="153" t="e">
        <f>SUM(K22)</f>
        <v>#VALUE!</v>
      </c>
      <c r="L97" s="154"/>
      <c r="N97" s="8"/>
      <c r="P97" s="13"/>
    </row>
    <row r="98" spans="1:16" x14ac:dyDescent="0.35">
      <c r="A98" s="3" t="s">
        <v>4</v>
      </c>
      <c r="B98" s="156" t="s">
        <v>102</v>
      </c>
      <c r="C98" s="157"/>
      <c r="D98" s="157"/>
      <c r="E98" s="157"/>
      <c r="F98" s="157"/>
      <c r="G98" s="157"/>
      <c r="H98" s="157"/>
      <c r="I98" s="157"/>
      <c r="J98" s="158"/>
      <c r="K98" s="153" t="e">
        <f>SUM(K53)</f>
        <v>#VALUE!</v>
      </c>
      <c r="L98" s="154"/>
      <c r="N98" s="8"/>
    </row>
    <row r="99" spans="1:16" x14ac:dyDescent="0.35">
      <c r="A99" s="3" t="s">
        <v>6</v>
      </c>
      <c r="B99" s="156" t="s">
        <v>103</v>
      </c>
      <c r="C99" s="157"/>
      <c r="D99" s="157"/>
      <c r="E99" s="157"/>
      <c r="F99" s="157"/>
      <c r="G99" s="157"/>
      <c r="H99" s="157"/>
      <c r="I99" s="157"/>
      <c r="J99" s="158"/>
      <c r="K99" s="153" t="e">
        <f>SUM(K62)</f>
        <v>#VALUE!</v>
      </c>
      <c r="L99" s="154"/>
      <c r="O99" s="13"/>
    </row>
    <row r="100" spans="1:16" x14ac:dyDescent="0.35">
      <c r="A100" s="3" t="s">
        <v>8</v>
      </c>
      <c r="B100" s="156" t="s">
        <v>68</v>
      </c>
      <c r="C100" s="157"/>
      <c r="D100" s="157"/>
      <c r="E100" s="157"/>
      <c r="F100" s="157"/>
      <c r="G100" s="157"/>
      <c r="H100" s="157"/>
      <c r="I100" s="157"/>
      <c r="J100" s="158"/>
      <c r="K100" s="153" t="e">
        <f>SUM(K80)</f>
        <v>#VALUE!</v>
      </c>
      <c r="L100" s="154"/>
    </row>
    <row r="101" spans="1:16" x14ac:dyDescent="0.35">
      <c r="A101" s="3" t="s">
        <v>10</v>
      </c>
      <c r="B101" s="156" t="s">
        <v>104</v>
      </c>
      <c r="C101" s="157"/>
      <c r="D101" s="157"/>
      <c r="E101" s="157"/>
      <c r="F101" s="157"/>
      <c r="G101" s="157"/>
      <c r="H101" s="157"/>
      <c r="I101" s="157"/>
      <c r="J101" s="158"/>
      <c r="K101" s="153">
        <f>SUM(K85)</f>
        <v>110.62</v>
      </c>
      <c r="L101" s="154"/>
    </row>
    <row r="102" spans="1:16" x14ac:dyDescent="0.35">
      <c r="A102" s="142" t="s">
        <v>105</v>
      </c>
      <c r="B102" s="143"/>
      <c r="C102" s="143"/>
      <c r="D102" s="143"/>
      <c r="E102" s="143"/>
      <c r="F102" s="143"/>
      <c r="G102" s="143"/>
      <c r="H102" s="143"/>
      <c r="I102" s="143"/>
      <c r="J102" s="144"/>
      <c r="K102" s="145" t="e">
        <f>SUM(K97:L101)</f>
        <v>#VALUE!</v>
      </c>
      <c r="L102" s="146"/>
      <c r="N102" s="8"/>
    </row>
    <row r="103" spans="1:16" x14ac:dyDescent="0.35">
      <c r="A103" s="3" t="s">
        <v>42</v>
      </c>
      <c r="B103" s="156" t="s">
        <v>106</v>
      </c>
      <c r="C103" s="157"/>
      <c r="D103" s="157"/>
      <c r="E103" s="157"/>
      <c r="F103" s="157"/>
      <c r="G103" s="157"/>
      <c r="H103" s="157"/>
      <c r="I103" s="157"/>
      <c r="J103" s="158"/>
      <c r="K103" s="153" t="e">
        <f>SUM(K95)</f>
        <v>#VALUE!</v>
      </c>
      <c r="L103" s="154"/>
      <c r="M103" s="15"/>
    </row>
    <row r="104" spans="1:16" x14ac:dyDescent="0.35">
      <c r="A104" s="142" t="s">
        <v>107</v>
      </c>
      <c r="B104" s="143"/>
      <c r="C104" s="143"/>
      <c r="D104" s="143"/>
      <c r="E104" s="143"/>
      <c r="F104" s="143"/>
      <c r="G104" s="143"/>
      <c r="H104" s="143"/>
      <c r="I104" s="143"/>
      <c r="J104" s="144"/>
      <c r="K104" s="145" t="e">
        <f>(K88+K89+K102)*100/85.75</f>
        <v>#VALUE!</v>
      </c>
      <c r="L104" s="146"/>
      <c r="M104" s="15"/>
    </row>
    <row r="105" spans="1:16" x14ac:dyDescent="0.35">
      <c r="A105" s="159" t="s">
        <v>108</v>
      </c>
      <c r="B105" s="160"/>
      <c r="C105" s="160"/>
      <c r="D105" s="160"/>
      <c r="E105" s="160"/>
      <c r="F105" s="160"/>
      <c r="G105" s="160"/>
      <c r="H105" s="160"/>
      <c r="I105" s="160"/>
      <c r="J105" s="160"/>
      <c r="K105" s="160"/>
      <c r="L105" s="161"/>
    </row>
    <row r="106" spans="1:16" ht="15" customHeight="1" x14ac:dyDescent="0.35">
      <c r="A106" s="162" t="s">
        <v>109</v>
      </c>
      <c r="B106" s="163"/>
      <c r="C106" s="147" t="s">
        <v>110</v>
      </c>
      <c r="D106" s="148"/>
      <c r="E106" s="147" t="s">
        <v>111</v>
      </c>
      <c r="F106" s="166"/>
      <c r="G106" s="148"/>
      <c r="H106" s="147" t="s">
        <v>112</v>
      </c>
      <c r="I106" s="148"/>
      <c r="J106" s="168" t="s">
        <v>113</v>
      </c>
      <c r="K106" s="147" t="s">
        <v>114</v>
      </c>
      <c r="L106" s="148"/>
    </row>
    <row r="107" spans="1:16" x14ac:dyDescent="0.35">
      <c r="A107" s="164"/>
      <c r="B107" s="165"/>
      <c r="C107" s="149"/>
      <c r="D107" s="150"/>
      <c r="E107" s="149"/>
      <c r="F107" s="167"/>
      <c r="G107" s="150"/>
      <c r="H107" s="149"/>
      <c r="I107" s="150"/>
      <c r="J107" s="169"/>
      <c r="K107" s="149"/>
      <c r="L107" s="150"/>
    </row>
    <row r="108" spans="1:16" x14ac:dyDescent="0.35">
      <c r="A108" s="151" t="s">
        <v>115</v>
      </c>
      <c r="B108" s="152"/>
      <c r="C108" s="153" t="e">
        <f>K104</f>
        <v>#VALUE!</v>
      </c>
      <c r="D108" s="154"/>
      <c r="E108" s="151">
        <v>1</v>
      </c>
      <c r="F108" s="155"/>
      <c r="G108" s="152"/>
      <c r="H108" s="153" t="e">
        <f>C108*E108</f>
        <v>#VALUE!</v>
      </c>
      <c r="I108" s="154"/>
      <c r="J108" s="3">
        <v>1</v>
      </c>
      <c r="K108" s="153" t="e">
        <f>H108*J108</f>
        <v>#VALUE!</v>
      </c>
      <c r="L108" s="154"/>
    </row>
    <row r="109" spans="1:16" x14ac:dyDescent="0.35">
      <c r="A109" s="142" t="s">
        <v>156</v>
      </c>
      <c r="B109" s="143"/>
      <c r="C109" s="143"/>
      <c r="D109" s="143"/>
      <c r="E109" s="143"/>
      <c r="F109" s="143"/>
      <c r="G109" s="143"/>
      <c r="H109" s="143"/>
      <c r="I109" s="143"/>
      <c r="J109" s="144"/>
      <c r="K109" s="145" t="e">
        <f>SUM(K108)</f>
        <v>#VALUE!</v>
      </c>
      <c r="L109" s="146"/>
    </row>
    <row r="110" spans="1:16" x14ac:dyDescent="0.35">
      <c r="A110" s="181" t="s">
        <v>117</v>
      </c>
      <c r="B110" s="181"/>
      <c r="C110" s="181"/>
      <c r="D110" s="181"/>
      <c r="E110" s="181"/>
      <c r="F110" s="181"/>
      <c r="G110" s="181"/>
      <c r="H110" s="181"/>
      <c r="I110" s="181"/>
      <c r="J110" s="181"/>
      <c r="K110" s="181"/>
      <c r="L110" s="181"/>
    </row>
    <row r="111" spans="1:16" x14ac:dyDescent="0.35">
      <c r="A111" s="181" t="s">
        <v>0</v>
      </c>
      <c r="B111" s="181"/>
      <c r="C111" s="181"/>
      <c r="D111" s="181"/>
      <c r="E111" s="181" t="s">
        <v>118</v>
      </c>
      <c r="F111" s="181"/>
      <c r="G111" s="181" t="s">
        <v>119</v>
      </c>
      <c r="H111" s="181"/>
      <c r="I111" s="181" t="s">
        <v>120</v>
      </c>
      <c r="J111" s="181"/>
      <c r="K111" s="181" t="s">
        <v>121</v>
      </c>
      <c r="L111" s="181"/>
    </row>
    <row r="112" spans="1:16" x14ac:dyDescent="0.35">
      <c r="A112" s="179" t="s">
        <v>122</v>
      </c>
      <c r="B112" s="179"/>
      <c r="C112" s="179"/>
      <c r="D112" s="179"/>
      <c r="E112" s="180">
        <v>110</v>
      </c>
      <c r="F112" s="180"/>
      <c r="G112" s="200">
        <v>12</v>
      </c>
      <c r="H112" s="200"/>
      <c r="I112" s="200">
        <v>1</v>
      </c>
      <c r="J112" s="200"/>
      <c r="K112" s="180">
        <f t="shared" ref="K112:K119" si="2">E112*I112/G112</f>
        <v>9.17</v>
      </c>
      <c r="L112" s="180"/>
    </row>
    <row r="113" spans="1:12" x14ac:dyDescent="0.35">
      <c r="A113" s="179" t="s">
        <v>123</v>
      </c>
      <c r="B113" s="179"/>
      <c r="C113" s="179"/>
      <c r="D113" s="179"/>
      <c r="E113" s="180">
        <v>3200</v>
      </c>
      <c r="F113" s="180"/>
      <c r="G113" s="200">
        <v>60</v>
      </c>
      <c r="H113" s="200"/>
      <c r="I113" s="200">
        <v>0.5</v>
      </c>
      <c r="J113" s="200"/>
      <c r="K113" s="180">
        <f t="shared" si="2"/>
        <v>26.67</v>
      </c>
      <c r="L113" s="180"/>
    </row>
    <row r="114" spans="1:12" x14ac:dyDescent="0.35">
      <c r="A114" s="179" t="s">
        <v>124</v>
      </c>
      <c r="B114" s="179"/>
      <c r="C114" s="179"/>
      <c r="D114" s="179"/>
      <c r="E114" s="180">
        <v>50</v>
      </c>
      <c r="F114" s="180"/>
      <c r="G114" s="200">
        <v>24</v>
      </c>
      <c r="H114" s="200"/>
      <c r="I114" s="200">
        <v>1</v>
      </c>
      <c r="J114" s="200"/>
      <c r="K114" s="180">
        <f t="shared" si="2"/>
        <v>2.08</v>
      </c>
      <c r="L114" s="180"/>
    </row>
    <row r="115" spans="1:12" x14ac:dyDescent="0.35">
      <c r="A115" s="179" t="s">
        <v>125</v>
      </c>
      <c r="B115" s="179"/>
      <c r="C115" s="179"/>
      <c r="D115" s="179"/>
      <c r="E115" s="180">
        <v>12</v>
      </c>
      <c r="F115" s="180"/>
      <c r="G115" s="200">
        <v>12</v>
      </c>
      <c r="H115" s="200"/>
      <c r="I115" s="200">
        <v>1</v>
      </c>
      <c r="J115" s="200"/>
      <c r="K115" s="180">
        <f t="shared" si="2"/>
        <v>1</v>
      </c>
      <c r="L115" s="180"/>
    </row>
    <row r="116" spans="1:12" x14ac:dyDescent="0.35">
      <c r="A116" s="179" t="s">
        <v>126</v>
      </c>
      <c r="B116" s="179"/>
      <c r="C116" s="179"/>
      <c r="D116" s="179"/>
      <c r="E116" s="180">
        <v>25</v>
      </c>
      <c r="F116" s="180"/>
      <c r="G116" s="200">
        <v>3</v>
      </c>
      <c r="H116" s="200"/>
      <c r="I116" s="200">
        <v>1</v>
      </c>
      <c r="J116" s="200"/>
      <c r="K116" s="180">
        <f t="shared" si="2"/>
        <v>8.33</v>
      </c>
      <c r="L116" s="180"/>
    </row>
    <row r="117" spans="1:12" x14ac:dyDescent="0.35">
      <c r="A117" s="179" t="s">
        <v>127</v>
      </c>
      <c r="B117" s="179"/>
      <c r="C117" s="179"/>
      <c r="D117" s="179"/>
      <c r="E117" s="180">
        <v>35</v>
      </c>
      <c r="F117" s="180"/>
      <c r="G117" s="200">
        <v>24</v>
      </c>
      <c r="H117" s="200"/>
      <c r="I117" s="200">
        <v>1</v>
      </c>
      <c r="J117" s="200"/>
      <c r="K117" s="180">
        <f t="shared" si="2"/>
        <v>1.46</v>
      </c>
      <c r="L117" s="180"/>
    </row>
    <row r="118" spans="1:12" x14ac:dyDescent="0.35">
      <c r="A118" s="179" t="s">
        <v>128</v>
      </c>
      <c r="B118" s="179"/>
      <c r="C118" s="179"/>
      <c r="D118" s="179"/>
      <c r="E118" s="180">
        <v>25</v>
      </c>
      <c r="F118" s="180"/>
      <c r="G118" s="200">
        <v>12</v>
      </c>
      <c r="H118" s="200"/>
      <c r="I118" s="200">
        <v>1</v>
      </c>
      <c r="J118" s="200"/>
      <c r="K118" s="180">
        <f t="shared" si="2"/>
        <v>2.08</v>
      </c>
      <c r="L118" s="180"/>
    </row>
    <row r="119" spans="1:12" x14ac:dyDescent="0.35">
      <c r="A119" s="179" t="s">
        <v>129</v>
      </c>
      <c r="B119" s="179"/>
      <c r="C119" s="179"/>
      <c r="D119" s="179"/>
      <c r="E119" s="180">
        <v>150</v>
      </c>
      <c r="F119" s="180"/>
      <c r="G119" s="200">
        <v>24</v>
      </c>
      <c r="H119" s="200"/>
      <c r="I119" s="200">
        <v>1</v>
      </c>
      <c r="J119" s="200"/>
      <c r="K119" s="180">
        <f t="shared" si="2"/>
        <v>6.25</v>
      </c>
      <c r="L119" s="180"/>
    </row>
    <row r="120" spans="1:12" x14ac:dyDescent="0.35">
      <c r="A120" s="181" t="s">
        <v>130</v>
      </c>
      <c r="B120" s="181"/>
      <c r="C120" s="181"/>
      <c r="D120" s="181"/>
      <c r="E120" s="181"/>
      <c r="F120" s="181"/>
      <c r="G120" s="181"/>
      <c r="H120" s="181"/>
      <c r="I120" s="181"/>
      <c r="J120" s="181"/>
      <c r="K120" s="173">
        <f>SUM(K112:L119)</f>
        <v>57.04</v>
      </c>
      <c r="L120" s="173"/>
    </row>
    <row r="121" spans="1:12" x14ac:dyDescent="0.35">
      <c r="A121" s="181" t="s">
        <v>89</v>
      </c>
      <c r="B121" s="181"/>
      <c r="C121" s="181"/>
      <c r="D121" s="181"/>
      <c r="E121" s="181"/>
      <c r="F121" s="181"/>
      <c r="G121" s="181"/>
      <c r="H121" s="181"/>
      <c r="I121" s="181"/>
      <c r="J121" s="181"/>
      <c r="K121" s="181"/>
      <c r="L121" s="181"/>
    </row>
    <row r="122" spans="1:12" x14ac:dyDescent="0.35">
      <c r="A122" s="181" t="s">
        <v>0</v>
      </c>
      <c r="B122" s="181"/>
      <c r="C122" s="181"/>
      <c r="D122" s="181"/>
      <c r="E122" s="181" t="s">
        <v>118</v>
      </c>
      <c r="F122" s="181"/>
      <c r="G122" s="181" t="s">
        <v>119</v>
      </c>
      <c r="H122" s="181"/>
      <c r="I122" s="181" t="s">
        <v>120</v>
      </c>
      <c r="J122" s="181"/>
      <c r="K122" s="181" t="s">
        <v>121</v>
      </c>
      <c r="L122" s="181"/>
    </row>
    <row r="123" spans="1:12" x14ac:dyDescent="0.35">
      <c r="A123" s="179" t="s">
        <v>131</v>
      </c>
      <c r="B123" s="179"/>
      <c r="C123" s="179"/>
      <c r="D123" s="179"/>
      <c r="E123" s="180">
        <v>80</v>
      </c>
      <c r="F123" s="180"/>
      <c r="G123" s="200">
        <v>12</v>
      </c>
      <c r="H123" s="200"/>
      <c r="I123" s="200">
        <v>3</v>
      </c>
      <c r="J123" s="200"/>
      <c r="K123" s="180">
        <f>E123*I123/G123</f>
        <v>20</v>
      </c>
      <c r="L123" s="180"/>
    </row>
    <row r="124" spans="1:12" x14ac:dyDescent="0.35">
      <c r="A124" s="179" t="s">
        <v>132</v>
      </c>
      <c r="B124" s="179"/>
      <c r="C124" s="179"/>
      <c r="D124" s="179"/>
      <c r="E124" s="180">
        <v>75</v>
      </c>
      <c r="F124" s="180"/>
      <c r="G124" s="200">
        <v>12</v>
      </c>
      <c r="H124" s="200"/>
      <c r="I124" s="200">
        <v>3</v>
      </c>
      <c r="J124" s="200"/>
      <c r="K124" s="180">
        <f t="shared" ref="K124:K128" si="3">E124*I124/G124</f>
        <v>18.75</v>
      </c>
      <c r="L124" s="180"/>
    </row>
    <row r="125" spans="1:12" x14ac:dyDescent="0.35">
      <c r="A125" s="179" t="s">
        <v>133</v>
      </c>
      <c r="B125" s="179"/>
      <c r="C125" s="179"/>
      <c r="D125" s="179"/>
      <c r="E125" s="180">
        <v>120</v>
      </c>
      <c r="F125" s="180"/>
      <c r="G125" s="200">
        <v>12</v>
      </c>
      <c r="H125" s="200"/>
      <c r="I125" s="200">
        <v>1</v>
      </c>
      <c r="J125" s="200"/>
      <c r="K125" s="180">
        <f t="shared" si="3"/>
        <v>10</v>
      </c>
      <c r="L125" s="180"/>
    </row>
    <row r="126" spans="1:12" x14ac:dyDescent="0.35">
      <c r="A126" s="179" t="s">
        <v>134</v>
      </c>
      <c r="B126" s="179"/>
      <c r="C126" s="179"/>
      <c r="D126" s="179"/>
      <c r="E126" s="180">
        <v>25</v>
      </c>
      <c r="F126" s="180"/>
      <c r="G126" s="200">
        <v>12</v>
      </c>
      <c r="H126" s="200"/>
      <c r="I126" s="200">
        <v>1</v>
      </c>
      <c r="J126" s="200"/>
      <c r="K126" s="180">
        <f t="shared" si="3"/>
        <v>2.08</v>
      </c>
      <c r="L126" s="180"/>
    </row>
    <row r="127" spans="1:12" x14ac:dyDescent="0.35">
      <c r="A127" s="179" t="s">
        <v>135</v>
      </c>
      <c r="B127" s="179"/>
      <c r="C127" s="179"/>
      <c r="D127" s="179"/>
      <c r="E127" s="180">
        <v>15</v>
      </c>
      <c r="F127" s="180"/>
      <c r="G127" s="200">
        <v>12</v>
      </c>
      <c r="H127" s="200"/>
      <c r="I127" s="200">
        <v>1</v>
      </c>
      <c r="J127" s="200"/>
      <c r="K127" s="180">
        <f t="shared" si="3"/>
        <v>1.25</v>
      </c>
      <c r="L127" s="180"/>
    </row>
    <row r="128" spans="1:12" x14ac:dyDescent="0.35">
      <c r="A128" s="179" t="s">
        <v>136</v>
      </c>
      <c r="B128" s="179"/>
      <c r="C128" s="179"/>
      <c r="D128" s="179"/>
      <c r="E128" s="180">
        <v>18</v>
      </c>
      <c r="F128" s="180"/>
      <c r="G128" s="200">
        <v>12</v>
      </c>
      <c r="H128" s="200"/>
      <c r="I128" s="200">
        <v>1</v>
      </c>
      <c r="J128" s="200"/>
      <c r="K128" s="180">
        <f t="shared" si="3"/>
        <v>1.5</v>
      </c>
      <c r="L128" s="180"/>
    </row>
    <row r="129" spans="1:12" x14ac:dyDescent="0.35">
      <c r="A129" s="181" t="s">
        <v>130</v>
      </c>
      <c r="B129" s="181"/>
      <c r="C129" s="181"/>
      <c r="D129" s="181"/>
      <c r="E129" s="181"/>
      <c r="F129" s="181"/>
      <c r="G129" s="181"/>
      <c r="H129" s="181"/>
      <c r="I129" s="181"/>
      <c r="J129" s="181"/>
      <c r="K129" s="173">
        <f>SUM(K123:L128)</f>
        <v>53.58</v>
      </c>
      <c r="L129" s="173"/>
    </row>
  </sheetData>
  <mergeCells count="291">
    <mergeCell ref="A1:L1"/>
    <mergeCell ref="A2:L2"/>
    <mergeCell ref="B3:I3"/>
    <mergeCell ref="J3:L3"/>
    <mergeCell ref="B4:I4"/>
    <mergeCell ref="J4:L4"/>
    <mergeCell ref="A8:L8"/>
    <mergeCell ref="A9:L9"/>
    <mergeCell ref="B10:I10"/>
    <mergeCell ref="J10:L10"/>
    <mergeCell ref="B11:I11"/>
    <mergeCell ref="J11:L11"/>
    <mergeCell ref="B5:I5"/>
    <mergeCell ref="J5:L5"/>
    <mergeCell ref="B6:I6"/>
    <mergeCell ref="J6:L6"/>
    <mergeCell ref="B7:I7"/>
    <mergeCell ref="J7:L7"/>
    <mergeCell ref="A15:L15"/>
    <mergeCell ref="B16:I16"/>
    <mergeCell ref="K16:L16"/>
    <mergeCell ref="B17:I17"/>
    <mergeCell ref="K17:L17"/>
    <mergeCell ref="B18:I18"/>
    <mergeCell ref="K18:L18"/>
    <mergeCell ref="B12:I12"/>
    <mergeCell ref="J12:L12"/>
    <mergeCell ref="B13:I13"/>
    <mergeCell ref="J13:L13"/>
    <mergeCell ref="B14:I14"/>
    <mergeCell ref="J14:L14"/>
    <mergeCell ref="A22:J22"/>
    <mergeCell ref="K22:L22"/>
    <mergeCell ref="A23:L23"/>
    <mergeCell ref="A24:L24"/>
    <mergeCell ref="B25:I25"/>
    <mergeCell ref="K25:L25"/>
    <mergeCell ref="B19:I19"/>
    <mergeCell ref="K19:L19"/>
    <mergeCell ref="B20:I20"/>
    <mergeCell ref="K20:L20"/>
    <mergeCell ref="B21:I21"/>
    <mergeCell ref="K21:L21"/>
    <mergeCell ref="A29:L29"/>
    <mergeCell ref="B30:I30"/>
    <mergeCell ref="K30:L30"/>
    <mergeCell ref="B31:I31"/>
    <mergeCell ref="K31:L31"/>
    <mergeCell ref="B32:I32"/>
    <mergeCell ref="K32:L32"/>
    <mergeCell ref="B26:I26"/>
    <mergeCell ref="K26:L26"/>
    <mergeCell ref="B27:I27"/>
    <mergeCell ref="K27:L27"/>
    <mergeCell ref="A28:I28"/>
    <mergeCell ref="K28:L28"/>
    <mergeCell ref="B36:I36"/>
    <mergeCell ref="K36:L36"/>
    <mergeCell ref="B37:I37"/>
    <mergeCell ref="K37:L37"/>
    <mergeCell ref="B38:I38"/>
    <mergeCell ref="K38:L38"/>
    <mergeCell ref="B33:I33"/>
    <mergeCell ref="K33:L33"/>
    <mergeCell ref="B34:I34"/>
    <mergeCell ref="K34:L34"/>
    <mergeCell ref="B35:I35"/>
    <mergeCell ref="K35:L35"/>
    <mergeCell ref="B43:I43"/>
    <mergeCell ref="K43:L43"/>
    <mergeCell ref="B44:J44"/>
    <mergeCell ref="K44:L44"/>
    <mergeCell ref="B45:J45"/>
    <mergeCell ref="K45:L45"/>
    <mergeCell ref="A39:I39"/>
    <mergeCell ref="K39:L39"/>
    <mergeCell ref="A40:L40"/>
    <mergeCell ref="B41:J41"/>
    <mergeCell ref="K41:L41"/>
    <mergeCell ref="B42:I42"/>
    <mergeCell ref="K42:L42"/>
    <mergeCell ref="B50:J50"/>
    <mergeCell ref="K50:L50"/>
    <mergeCell ref="B51:J51"/>
    <mergeCell ref="K51:L51"/>
    <mergeCell ref="B52:J52"/>
    <mergeCell ref="K52:L52"/>
    <mergeCell ref="B46:J46"/>
    <mergeCell ref="K46:L46"/>
    <mergeCell ref="A47:J47"/>
    <mergeCell ref="K47:L47"/>
    <mergeCell ref="A48:L48"/>
    <mergeCell ref="B49:J49"/>
    <mergeCell ref="K49:L49"/>
    <mergeCell ref="B57:I57"/>
    <mergeCell ref="K57:L57"/>
    <mergeCell ref="B58:I58"/>
    <mergeCell ref="K58:L58"/>
    <mergeCell ref="B59:I59"/>
    <mergeCell ref="K59:L59"/>
    <mergeCell ref="A53:J53"/>
    <mergeCell ref="K53:L53"/>
    <mergeCell ref="A54:L54"/>
    <mergeCell ref="B55:I55"/>
    <mergeCell ref="K55:L55"/>
    <mergeCell ref="B56:I56"/>
    <mergeCell ref="K56:L56"/>
    <mergeCell ref="A63:L63"/>
    <mergeCell ref="A64:L64"/>
    <mergeCell ref="B65:I65"/>
    <mergeCell ref="K65:L65"/>
    <mergeCell ref="B66:I66"/>
    <mergeCell ref="K66:L66"/>
    <mergeCell ref="B60:I60"/>
    <mergeCell ref="K60:L60"/>
    <mergeCell ref="B61:I61"/>
    <mergeCell ref="K61:L61"/>
    <mergeCell ref="A62:I62"/>
    <mergeCell ref="K62:L62"/>
    <mergeCell ref="B70:I70"/>
    <mergeCell ref="K70:L70"/>
    <mergeCell ref="A71:I71"/>
    <mergeCell ref="K71:L71"/>
    <mergeCell ref="A72:L72"/>
    <mergeCell ref="B73:J73"/>
    <mergeCell ref="K73:L73"/>
    <mergeCell ref="B67:I67"/>
    <mergeCell ref="K67:L67"/>
    <mergeCell ref="B68:I68"/>
    <mergeCell ref="K68:L68"/>
    <mergeCell ref="B69:I69"/>
    <mergeCell ref="K69:L69"/>
    <mergeCell ref="B78:J78"/>
    <mergeCell ref="K78:L78"/>
    <mergeCell ref="B79:J79"/>
    <mergeCell ref="K79:L79"/>
    <mergeCell ref="A80:J80"/>
    <mergeCell ref="K80:L80"/>
    <mergeCell ref="B74:J74"/>
    <mergeCell ref="K74:L74"/>
    <mergeCell ref="A75:J75"/>
    <mergeCell ref="K75:L75"/>
    <mergeCell ref="A76:L76"/>
    <mergeCell ref="B77:J77"/>
    <mergeCell ref="K77:L77"/>
    <mergeCell ref="A85:J85"/>
    <mergeCell ref="K85:L85"/>
    <mergeCell ref="O85:P85"/>
    <mergeCell ref="A86:L86"/>
    <mergeCell ref="O86:P86"/>
    <mergeCell ref="B87:I87"/>
    <mergeCell ref="K87:L87"/>
    <mergeCell ref="A81:L81"/>
    <mergeCell ref="B82:J82"/>
    <mergeCell ref="K82:L82"/>
    <mergeCell ref="B83:J83"/>
    <mergeCell ref="K83:L83"/>
    <mergeCell ref="B84:J84"/>
    <mergeCell ref="K84:L84"/>
    <mergeCell ref="B92:I92"/>
    <mergeCell ref="K92:L92"/>
    <mergeCell ref="B93:L93"/>
    <mergeCell ref="B94:I94"/>
    <mergeCell ref="K94:L94"/>
    <mergeCell ref="A95:I95"/>
    <mergeCell ref="K95:L95"/>
    <mergeCell ref="B88:I88"/>
    <mergeCell ref="K88:L88"/>
    <mergeCell ref="B89:I89"/>
    <mergeCell ref="K89:L89"/>
    <mergeCell ref="B90:L90"/>
    <mergeCell ref="B91:I91"/>
    <mergeCell ref="K91:L91"/>
    <mergeCell ref="B99:J99"/>
    <mergeCell ref="K99:L99"/>
    <mergeCell ref="B100:J100"/>
    <mergeCell ref="K100:L100"/>
    <mergeCell ref="B101:J101"/>
    <mergeCell ref="K101:L101"/>
    <mergeCell ref="A96:J96"/>
    <mergeCell ref="K96:L96"/>
    <mergeCell ref="B97:J97"/>
    <mergeCell ref="K97:L97"/>
    <mergeCell ref="B98:J98"/>
    <mergeCell ref="K98:L98"/>
    <mergeCell ref="A105:L105"/>
    <mergeCell ref="A106:B107"/>
    <mergeCell ref="C106:D107"/>
    <mergeCell ref="E106:G107"/>
    <mergeCell ref="H106:I107"/>
    <mergeCell ref="J106:J107"/>
    <mergeCell ref="K106:L107"/>
    <mergeCell ref="A102:J102"/>
    <mergeCell ref="K102:L102"/>
    <mergeCell ref="B103:J103"/>
    <mergeCell ref="K103:L103"/>
    <mergeCell ref="A104:J104"/>
    <mergeCell ref="K104:L104"/>
    <mergeCell ref="A110:L110"/>
    <mergeCell ref="A111:D111"/>
    <mergeCell ref="E111:F111"/>
    <mergeCell ref="G111:H111"/>
    <mergeCell ref="I111:J111"/>
    <mergeCell ref="K111:L111"/>
    <mergeCell ref="A108:B108"/>
    <mergeCell ref="C108:D108"/>
    <mergeCell ref="E108:G108"/>
    <mergeCell ref="H108:I108"/>
    <mergeCell ref="K108:L108"/>
    <mergeCell ref="A109:J109"/>
    <mergeCell ref="K109:L109"/>
    <mergeCell ref="A112:D112"/>
    <mergeCell ref="E112:F112"/>
    <mergeCell ref="G112:H112"/>
    <mergeCell ref="I112:J112"/>
    <mergeCell ref="K112:L112"/>
    <mergeCell ref="A113:D113"/>
    <mergeCell ref="E113:F113"/>
    <mergeCell ref="G113:H113"/>
    <mergeCell ref="I113:J113"/>
    <mergeCell ref="K113:L113"/>
    <mergeCell ref="A114:D114"/>
    <mergeCell ref="E114:F114"/>
    <mergeCell ref="G114:H114"/>
    <mergeCell ref="I114:J114"/>
    <mergeCell ref="K114:L114"/>
    <mergeCell ref="A115:D115"/>
    <mergeCell ref="E115:F115"/>
    <mergeCell ref="G115:H115"/>
    <mergeCell ref="I115:J115"/>
    <mergeCell ref="K115:L115"/>
    <mergeCell ref="A116:D116"/>
    <mergeCell ref="E116:F116"/>
    <mergeCell ref="G116:H116"/>
    <mergeCell ref="I116:J116"/>
    <mergeCell ref="K116:L116"/>
    <mergeCell ref="A117:D117"/>
    <mergeCell ref="E117:F117"/>
    <mergeCell ref="G117:H117"/>
    <mergeCell ref="I117:J117"/>
    <mergeCell ref="K117:L117"/>
    <mergeCell ref="A120:J120"/>
    <mergeCell ref="K120:L120"/>
    <mergeCell ref="A121:L121"/>
    <mergeCell ref="A122:D122"/>
    <mergeCell ref="E122:F122"/>
    <mergeCell ref="G122:H122"/>
    <mergeCell ref="I122:J122"/>
    <mergeCell ref="K122:L122"/>
    <mergeCell ref="A118:D118"/>
    <mergeCell ref="E118:F118"/>
    <mergeCell ref="G118:H118"/>
    <mergeCell ref="I118:J118"/>
    <mergeCell ref="K118:L118"/>
    <mergeCell ref="A119:D119"/>
    <mergeCell ref="E119:F119"/>
    <mergeCell ref="G119:H119"/>
    <mergeCell ref="I119:J119"/>
    <mergeCell ref="K119:L119"/>
    <mergeCell ref="A123:D123"/>
    <mergeCell ref="E123:F123"/>
    <mergeCell ref="G123:H123"/>
    <mergeCell ref="I123:J123"/>
    <mergeCell ref="K123:L123"/>
    <mergeCell ref="A124:D124"/>
    <mergeCell ref="E124:F124"/>
    <mergeCell ref="G124:H124"/>
    <mergeCell ref="I124:J124"/>
    <mergeCell ref="K124:L124"/>
    <mergeCell ref="A125:D125"/>
    <mergeCell ref="E125:F125"/>
    <mergeCell ref="G125:H125"/>
    <mergeCell ref="I125:J125"/>
    <mergeCell ref="K125:L125"/>
    <mergeCell ref="A126:D126"/>
    <mergeCell ref="E126:F126"/>
    <mergeCell ref="G126:H126"/>
    <mergeCell ref="I126:J126"/>
    <mergeCell ref="K126:L126"/>
    <mergeCell ref="A129:J129"/>
    <mergeCell ref="K129:L129"/>
    <mergeCell ref="A127:D127"/>
    <mergeCell ref="E127:F127"/>
    <mergeCell ref="G127:H127"/>
    <mergeCell ref="I127:J127"/>
    <mergeCell ref="K127:L127"/>
    <mergeCell ref="A128:D128"/>
    <mergeCell ref="E128:F128"/>
    <mergeCell ref="G128:H128"/>
    <mergeCell ref="I128:J128"/>
    <mergeCell ref="K128:L128"/>
  </mergeCells>
  <pageMargins left="0.511811024" right="0.511811024" top="0.78740157499999996" bottom="0.78740157499999996" header="0.31496062000000002" footer="0.31496062000000002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6</vt:i4>
      </vt:variant>
      <vt:variant>
        <vt:lpstr>Intervalos Nomeados</vt:lpstr>
      </vt:variant>
      <vt:variant>
        <vt:i4>3</vt:i4>
      </vt:variant>
    </vt:vector>
  </HeadingPairs>
  <TitlesOfParts>
    <vt:vector size="9" baseType="lpstr">
      <vt:lpstr>equipamentos-uniformes</vt:lpstr>
      <vt:lpstr>12hrs D</vt:lpstr>
      <vt:lpstr>12hrs N</vt:lpstr>
      <vt:lpstr>Quadro de Resumo</vt:lpstr>
      <vt:lpstr>efeito financeiro</vt:lpstr>
      <vt:lpstr>44hrs Semanais</vt:lpstr>
      <vt:lpstr>'12hrs D'!Area_de_impressao</vt:lpstr>
      <vt:lpstr>'12hrs N'!Area_de_impressao</vt:lpstr>
      <vt:lpstr>'Quadro de Resumo'!Area_de_impressao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Computador</dc:creator>
  <cp:lastModifiedBy>Levi Fernandes de Souza</cp:lastModifiedBy>
  <cp:lastPrinted>2024-10-30T18:38:03Z</cp:lastPrinted>
  <dcterms:created xsi:type="dcterms:W3CDTF">2023-01-05T12:08:06Z</dcterms:created>
  <dcterms:modified xsi:type="dcterms:W3CDTF">2025-11-06T12:26:24Z</dcterms:modified>
</cp:coreProperties>
</file>