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24226"/>
  <mc:AlternateContent xmlns:mc="http://schemas.openxmlformats.org/markup-compatibility/2006">
    <mc:Choice Requires="x15">
      <x15ac:absPath xmlns:x15ac="http://schemas.microsoft.com/office/spreadsheetml/2010/11/ac" url="C:\Users\welton.sousa\Downloads\"/>
    </mc:Choice>
  </mc:AlternateContent>
  <xr:revisionPtr revIDLastSave="0" documentId="13_ncr:1_{968A02AA-1AD9-49E9-9830-C3BB1177CD61}" xr6:coauthVersionLast="47" xr6:coauthVersionMax="47" xr10:uidLastSave="{00000000-0000-0000-0000-000000000000}"/>
  <bookViews>
    <workbookView xWindow="-120" yWindow="-120" windowWidth="29040" windowHeight="15720" tabRatio="725" activeTab="2" xr2:uid="{00000000-000D-0000-FFFF-FFFF00000000}"/>
  </bookViews>
  <sheets>
    <sheet name="Formação de preços" sheetId="16" r:id="rId1"/>
    <sheet name="MAteriais e utensílios" sheetId="17" r:id="rId2"/>
    <sheet name="Uniforme" sheetId="18" r:id="rId3"/>
    <sheet name="Geral" sheetId="19"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17" l="1"/>
  <c r="E4" i="19"/>
  <c r="F4" i="19" s="1"/>
  <c r="E5" i="19"/>
  <c r="E17" i="18"/>
  <c r="E18" i="18"/>
  <c r="D17" i="18"/>
  <c r="D18" i="18"/>
  <c r="E88" i="16"/>
  <c r="D4" i="18"/>
  <c r="D3" i="18"/>
  <c r="D5" i="18"/>
  <c r="D6" i="18"/>
  <c r="D7" i="18"/>
  <c r="D8" i="18"/>
  <c r="D9" i="18"/>
  <c r="D14" i="18"/>
  <c r="D15" i="18"/>
  <c r="D16" i="18"/>
  <c r="F5" i="19" l="1"/>
  <c r="D46" i="16"/>
  <c r="F42" i="16"/>
  <c r="D42" i="16"/>
  <c r="E9" i="16"/>
  <c r="F6" i="19" l="1"/>
  <c r="E6" i="19"/>
  <c r="D20" i="18" l="1"/>
  <c r="E20" i="18" s="1"/>
  <c r="D19" i="18"/>
  <c r="E19" i="18" s="1"/>
  <c r="E16" i="18"/>
  <c r="E15" i="18"/>
  <c r="E14" i="18"/>
  <c r="E4" i="18"/>
  <c r="E5" i="18"/>
  <c r="E6" i="18"/>
  <c r="E7" i="18"/>
  <c r="E8" i="18"/>
  <c r="E9" i="18"/>
  <c r="E3" i="18"/>
  <c r="E10" i="18" l="1"/>
  <c r="D10" i="18"/>
  <c r="E21" i="18"/>
  <c r="C88" i="16" s="1"/>
  <c r="D21" i="18"/>
  <c r="E45" i="17"/>
  <c r="E44" i="17"/>
  <c r="E42" i="17"/>
  <c r="E41" i="17"/>
  <c r="E40" i="17"/>
  <c r="E39" i="17"/>
  <c r="E38" i="17"/>
  <c r="E37" i="17"/>
  <c r="E36" i="17"/>
  <c r="E35" i="17"/>
  <c r="E34" i="17"/>
  <c r="E33" i="17"/>
  <c r="E32" i="17"/>
  <c r="E31" i="17"/>
  <c r="E30" i="17"/>
  <c r="E29" i="17"/>
  <c r="E43" i="17"/>
  <c r="E46" i="17"/>
  <c r="E28" i="17"/>
  <c r="G15" i="17"/>
  <c r="E15" i="17"/>
  <c r="E58" i="16"/>
  <c r="E47" i="17" l="1"/>
  <c r="E9" i="19" s="1"/>
  <c r="F9" i="19" s="1"/>
  <c r="G4" i="17"/>
  <c r="G5" i="17"/>
  <c r="G6" i="17"/>
  <c r="G7" i="17"/>
  <c r="G8" i="17"/>
  <c r="G9" i="17"/>
  <c r="G10" i="17"/>
  <c r="G11" i="17"/>
  <c r="G12" i="17"/>
  <c r="G13" i="17"/>
  <c r="G14" i="17"/>
  <c r="G16" i="17"/>
  <c r="G17" i="17"/>
  <c r="G18" i="17"/>
  <c r="G19" i="17"/>
  <c r="G20" i="17"/>
  <c r="G21" i="17"/>
  <c r="G22" i="17"/>
  <c r="G23" i="17"/>
  <c r="G24" i="17"/>
  <c r="G3" i="17"/>
  <c r="E4" i="17"/>
  <c r="E5" i="17"/>
  <c r="E6" i="17"/>
  <c r="E7" i="17"/>
  <c r="E8" i="17"/>
  <c r="E9" i="17"/>
  <c r="E11" i="17"/>
  <c r="E12" i="17"/>
  <c r="E13" i="17"/>
  <c r="E14" i="17"/>
  <c r="E16" i="17"/>
  <c r="E17" i="17"/>
  <c r="E18" i="17"/>
  <c r="E19" i="17"/>
  <c r="E20" i="17"/>
  <c r="E21" i="17"/>
  <c r="E22" i="17"/>
  <c r="E23" i="17"/>
  <c r="E24" i="17"/>
  <c r="E3" i="17"/>
  <c r="G25" i="17" l="1"/>
  <c r="E8" i="19" s="1"/>
  <c r="E98" i="16"/>
  <c r="E102" i="16" s="1"/>
  <c r="E38" i="16"/>
  <c r="E26" i="16" s="1"/>
  <c r="E27" i="16"/>
  <c r="E14" i="16"/>
  <c r="F20" i="16" s="1"/>
  <c r="F41" i="16" s="1"/>
  <c r="F46" i="16" s="1"/>
  <c r="E52" i="16" s="1"/>
  <c r="F8" i="19" l="1"/>
  <c r="F10" i="19" s="1"/>
  <c r="F11" i="19" s="1"/>
  <c r="E10" i="19"/>
  <c r="E20" i="16"/>
  <c r="F26" i="16" s="1"/>
  <c r="F72" i="16"/>
  <c r="F68" i="16"/>
  <c r="F61" i="16"/>
  <c r="F37" i="16"/>
  <c r="F33" i="16"/>
  <c r="F25" i="16"/>
  <c r="E106" i="16"/>
  <c r="F71" i="16"/>
  <c r="F67" i="16"/>
  <c r="F60" i="16"/>
  <c r="F70" i="16"/>
  <c r="F59" i="16"/>
  <c r="F57" i="16"/>
  <c r="F35" i="16"/>
  <c r="F31" i="16"/>
  <c r="F69" i="16"/>
  <c r="F34" i="16"/>
  <c r="F30" i="16"/>
  <c r="F36" i="16"/>
  <c r="F32" i="16"/>
  <c r="F24" i="16"/>
  <c r="F58" i="16"/>
  <c r="E62" i="16"/>
  <c r="F73" i="16" l="1"/>
  <c r="E81" i="16" s="1"/>
  <c r="F83" i="16" s="1"/>
  <c r="E84" i="16" s="1"/>
  <c r="E109" i="16" s="1"/>
  <c r="F38" i="16"/>
  <c r="E51" i="16" s="1"/>
  <c r="F27" i="16"/>
  <c r="E50" i="16" s="1"/>
  <c r="E92" i="16"/>
  <c r="E110" i="16" s="1"/>
  <c r="E111" i="16" s="1"/>
  <c r="F62" i="16"/>
  <c r="E108" i="16" s="1"/>
  <c r="E53" i="16" l="1"/>
  <c r="F96" i="16" s="1"/>
  <c r="E107" i="16" l="1"/>
  <c r="F97" i="16"/>
  <c r="F100" i="16" s="1"/>
  <c r="C98" i="16"/>
  <c r="F99" i="16" l="1"/>
  <c r="F101" i="16"/>
  <c r="C9" i="16"/>
  <c r="C14" i="16"/>
  <c r="C20" i="16" s="1"/>
  <c r="C102" i="16"/>
  <c r="C92" i="16"/>
  <c r="C110" i="16" s="1"/>
  <c r="C58" i="16"/>
  <c r="C62" i="16" s="1"/>
  <c r="C38" i="16"/>
  <c r="C26" i="16" s="1"/>
  <c r="C27" i="16"/>
  <c r="F98" i="16" l="1"/>
  <c r="F102" i="16" s="1"/>
  <c r="E112" i="16" s="1"/>
  <c r="E113" i="16" s="1"/>
  <c r="D26" i="16"/>
  <c r="D20" i="16"/>
  <c r="D58" i="16" l="1"/>
  <c r="D41" i="16"/>
  <c r="E114" i="16"/>
  <c r="E115" i="16" s="1"/>
  <c r="D70" i="16"/>
  <c r="D35" i="16"/>
  <c r="D31" i="16"/>
  <c r="D24" i="16"/>
  <c r="D68" i="16"/>
  <c r="D72" i="16"/>
  <c r="D61" i="16"/>
  <c r="D71" i="16"/>
  <c r="D60" i="16"/>
  <c r="D69" i="16"/>
  <c r="D67" i="16"/>
  <c r="D57" i="16"/>
  <c r="D59" i="16"/>
  <c r="D34" i="16"/>
  <c r="C106" i="16"/>
  <c r="D30" i="16"/>
  <c r="D37" i="16"/>
  <c r="D33" i="16"/>
  <c r="D25" i="16"/>
  <c r="D36" i="16"/>
  <c r="D32" i="16"/>
  <c r="C52" i="16" l="1"/>
  <c r="D38" i="16"/>
  <c r="C51" i="16" s="1"/>
  <c r="D73" i="16"/>
  <c r="C81" i="16" s="1"/>
  <c r="D62" i="16"/>
  <c r="C108" i="16" s="1"/>
  <c r="D27" i="16"/>
  <c r="C50" i="16" s="1"/>
  <c r="D83" i="16" l="1"/>
  <c r="C84" i="16" s="1"/>
  <c r="C109" i="16" s="1"/>
  <c r="C53" i="16"/>
  <c r="D96" i="16" l="1"/>
  <c r="C107" i="16"/>
  <c r="C111" i="16" s="1"/>
  <c r="D97" i="16" l="1"/>
  <c r="D100" i="16" s="1"/>
  <c r="D101" i="16" l="1"/>
  <c r="D99" i="16"/>
  <c r="D98" i="16" l="1"/>
  <c r="D102" i="16" s="1"/>
  <c r="C112" i="16" s="1"/>
  <c r="C113" i="16" s="1"/>
  <c r="C114" i="16" l="1"/>
  <c r="C115" i="16" s="1"/>
</calcChain>
</file>

<file path=xl/sharedStrings.xml><?xml version="1.0" encoding="utf-8"?>
<sst xmlns="http://schemas.openxmlformats.org/spreadsheetml/2006/main" count="329" uniqueCount="195">
  <si>
    <t>Adicional Noturno</t>
  </si>
  <si>
    <t>%</t>
  </si>
  <si>
    <t>Outros (especificar)</t>
  </si>
  <si>
    <t>Lucro</t>
  </si>
  <si>
    <t>Data base da categoria (dia/mês/ano)</t>
  </si>
  <si>
    <t>Categoria profissional (vinculada à execução contratual)</t>
  </si>
  <si>
    <t>A</t>
  </si>
  <si>
    <t>B</t>
  </si>
  <si>
    <t>C</t>
  </si>
  <si>
    <t>D</t>
  </si>
  <si>
    <t>E</t>
  </si>
  <si>
    <t>F</t>
  </si>
  <si>
    <t>G</t>
  </si>
  <si>
    <t>H</t>
  </si>
  <si>
    <t>4.1</t>
  </si>
  <si>
    <t>4.2</t>
  </si>
  <si>
    <t>Salário Base</t>
  </si>
  <si>
    <t>PIS</t>
  </si>
  <si>
    <t>COFINS</t>
  </si>
  <si>
    <t>ISS</t>
  </si>
  <si>
    <t>Classificação Brasileira de Ocupações (CBO)</t>
  </si>
  <si>
    <t>Adicional de Hora Noturna Reduzida</t>
  </si>
  <si>
    <t>2.1</t>
  </si>
  <si>
    <t>2.2</t>
  </si>
  <si>
    <t>2.3</t>
  </si>
  <si>
    <t>Benefícios Mensais e Diários</t>
  </si>
  <si>
    <t>Aviso Prévio Indenizado</t>
  </si>
  <si>
    <t>Módulo 4 - Custo de Reposição do Profissional Ausente</t>
  </si>
  <si>
    <t>Total</t>
  </si>
  <si>
    <t>Composição da Remuneração</t>
  </si>
  <si>
    <t>Valor (R$)</t>
  </si>
  <si>
    <t>Módulo 2 - Encargos e Benefícios Anuais, Mensais e Diários</t>
  </si>
  <si>
    <t>13º (décimo terceiro) Salário, Férias e Adicional de Férias</t>
  </si>
  <si>
    <t>13º (décimo terceiro) Salário</t>
  </si>
  <si>
    <t>Férias e Adicional de Férias</t>
  </si>
  <si>
    <t>GPS, FGTS e outras contribuições</t>
  </si>
  <si>
    <t>INSS</t>
  </si>
  <si>
    <t>SENAI - SENAC</t>
  </si>
  <si>
    <t>SEBRAE</t>
  </si>
  <si>
    <t>INCRA</t>
  </si>
  <si>
    <t>FGTS</t>
  </si>
  <si>
    <t>Quadro-Resumo do Módulo 2 - Encargos e Benefícios anuais, mensais e diários</t>
  </si>
  <si>
    <t>Módulo 3 - Provisão para Rescisão</t>
  </si>
  <si>
    <t>Provisão para Rescisão</t>
  </si>
  <si>
    <t>Incidência do FGTS sobre o Aviso Prévio Indenizado</t>
  </si>
  <si>
    <t>Aviso Prévio Trabalhado</t>
  </si>
  <si>
    <t>Multa do FGTS e contribuição social sobre o Aviso Prévio Trabalhado</t>
  </si>
  <si>
    <t>Quadro-Resumo do Módulo 4 - Custo de Reposição do Profissional Ausente</t>
  </si>
  <si>
    <t>Custo de Reposição do Profissional Ausente</t>
  </si>
  <si>
    <t>Módulo 5 - Insumos Diversos</t>
  </si>
  <si>
    <t>Insumos Diversos</t>
  </si>
  <si>
    <t>Uniformes</t>
  </si>
  <si>
    <t>Módulo 6 - Custos Indiretos, Tributos e Lucro</t>
  </si>
  <si>
    <t>Mão de obra vinculada à execução contratual (valor por empregado)</t>
  </si>
  <si>
    <t>Módulo 1 - Composição da Remuneração</t>
  </si>
  <si>
    <t>Subtotal (A + B +C+ D+E)</t>
  </si>
  <si>
    <t>Módulo 6 – Custos Indiretos, Tributos e Lucro</t>
  </si>
  <si>
    <t xml:space="preserve">Valor Total por Empregado </t>
  </si>
  <si>
    <t>Auxilio Funeral</t>
  </si>
  <si>
    <t>ANEXO III - PLANILHA DE CUSTOS E FORMAÇÃO DE PREÇOS</t>
  </si>
  <si>
    <t>IDENTIFICAÇÃO DOS SERVIÇOS</t>
  </si>
  <si>
    <t>(Categoria Profissional / Mão de obra do preposto)</t>
  </si>
  <si>
    <t>Quantidade de postos</t>
  </si>
  <si>
    <t>DADOS COMPLEMENTARES PARA COMPOSIÇÃO DOS CUSTOS REFERENTE A MÃO DE OBRA</t>
  </si>
  <si>
    <t>Tipo de Serviço (mesmo serviço com características distintas)</t>
  </si>
  <si>
    <t>Salário mínimo oficial vigente da categoria</t>
  </si>
  <si>
    <t>Adicional de periculosidade</t>
  </si>
  <si>
    <t>Adcional de Insalubridade</t>
  </si>
  <si>
    <t>Incidência do submódulo 2.2 sobre 13º Salário, férias e Adicional de Férias</t>
  </si>
  <si>
    <t>Encargos Previdenciários (GPS), Fundo de Garantia por Tempo de Serviço (FGTS) e outras contribuições.</t>
  </si>
  <si>
    <t>Salário educação</t>
  </si>
  <si>
    <t>Seguro Acidente do Trabalho - SAT (FAP x RAT)</t>
  </si>
  <si>
    <t>SESC OU SESI</t>
  </si>
  <si>
    <t>Frequência</t>
  </si>
  <si>
    <t>Transporte (22 * X)-(salário base x 6%)</t>
  </si>
  <si>
    <t>Diária</t>
  </si>
  <si>
    <t>Mensal</t>
  </si>
  <si>
    <t xml:space="preserve"> Encargos e Benefícios Anuais, Mensais e Diários</t>
  </si>
  <si>
    <t>Incidência de GPS, FGTS e outras contribuições sobre o Aviso Prévio Trabalhado</t>
  </si>
  <si>
    <t>Substituto nas Ausências Legais</t>
  </si>
  <si>
    <t>Substituto na cobertura de Férias</t>
  </si>
  <si>
    <t>Substituto na cobertura de Ausências Legais</t>
  </si>
  <si>
    <t>Substituto na cobertura de Licença-Paternidade</t>
  </si>
  <si>
    <t>Substituto na cobertura de Ausência por acidente de trabalho</t>
  </si>
  <si>
    <t>Substituto na cobertura de Afastamento Maternidade</t>
  </si>
  <si>
    <t>Substituto na cobertura de Outras ausências (especificar)</t>
  </si>
  <si>
    <t>Substituto na Intrajornada</t>
  </si>
  <si>
    <t>Substituto na cobertura de Intervalo para repouso ou alimentação</t>
  </si>
  <si>
    <t>Materiais/Insumos</t>
  </si>
  <si>
    <t>Utensílios e equipamentos</t>
  </si>
  <si>
    <t>Custos Indiretos, Tributos e Lucro</t>
  </si>
  <si>
    <t>Custos indiretos</t>
  </si>
  <si>
    <t>Tributos</t>
  </si>
  <si>
    <t>Quadro-Resumo do Custo por Empregado</t>
  </si>
  <si>
    <t>Total Mensal</t>
  </si>
  <si>
    <t>Total Anual</t>
  </si>
  <si>
    <t>4.3</t>
  </si>
  <si>
    <t>Incidência submódulo 2.2 sobre 4.1</t>
  </si>
  <si>
    <t>Nota 1: Em virtude da Lei nº 13.932, de 11 de dezembro de 2019 que extinguiu a cobrança da contribuição social de 10% (dez por cento) devida pelos empregadores em caso de despedida sem justa causa, instituída pela Lei Complementar nº 110, de 29 de junho de 2001, essa rubrica foi retirada na memória de cálculo das alíneas "C" e "F" seguindo as orientações do Ministério da Economia publicada no Comprasnet https://www.comprasgovernamentais.gov.br/index.php/noticias/1238-extincao-contribuicao-social-sobre-o-fgts. Sendo assim os itens somados tem o percentual de 4%</t>
  </si>
  <si>
    <t>Copeira</t>
  </si>
  <si>
    <t>Garçom</t>
  </si>
  <si>
    <t>Insumos</t>
  </si>
  <si>
    <t>Material de consumo</t>
  </si>
  <si>
    <t>Utensílios</t>
  </si>
  <si>
    <t>Especificações - material de consumo</t>
  </si>
  <si>
    <t>Unidade de medida</t>
  </si>
  <si>
    <t>Quantidade Mensal Estimada</t>
  </si>
  <si>
    <t>Quantidade Anual Estimada</t>
  </si>
  <si>
    <t>Açucar cristal - pacote 5kg</t>
  </si>
  <si>
    <t>Água Mineral acondicionada em garrafões de 20 litros</t>
  </si>
  <si>
    <t>Água Saniária, frasco comm 1 litro</t>
  </si>
  <si>
    <t>Álcool comum, fransco com 1 litro</t>
  </si>
  <si>
    <t>Café torrado e moído de 1ª qualidade com selo de pureza ABIC, em pacotes de 500 gramas</t>
  </si>
  <si>
    <t>Detergente líquido para lavação de loucas, neutro - frasco 500 ml</t>
  </si>
  <si>
    <t>Espoja de aço - pacote com 8 unidades</t>
  </si>
  <si>
    <t>Forro para bandeja redonda</t>
  </si>
  <si>
    <t>luva plástica para lavagem de copos - 1 par</t>
  </si>
  <si>
    <t>Multiuso - Frasco com 500 ml</t>
  </si>
  <si>
    <t>Pano de prato - unidade</t>
  </si>
  <si>
    <t>Pano para limpeza tipo perflez - pacote com 5</t>
  </si>
  <si>
    <t>Sabão em barra neutro, 200 gramas</t>
  </si>
  <si>
    <t>Sabão em pó - caixa 1 kg</t>
  </si>
  <si>
    <t>Saco de Algodão para limpeza de chão</t>
  </si>
  <si>
    <t>Saco para lixo tamanho, 60 litros, cor preta - pacote 50 unidades</t>
  </si>
  <si>
    <t>Coador para cafeteira elétrica</t>
  </si>
  <si>
    <t>Guardanapo de papel não reciclável de 1ª qualidade - medindo aproximadamente 20x33</t>
  </si>
  <si>
    <t>Kg</t>
  </si>
  <si>
    <t>Unidade</t>
  </si>
  <si>
    <t>Par</t>
  </si>
  <si>
    <t>Pacote</t>
  </si>
  <si>
    <t>Barra</t>
  </si>
  <si>
    <t>Caixa</t>
  </si>
  <si>
    <t>Valor Total</t>
  </si>
  <si>
    <t>Valor Unitário</t>
  </si>
  <si>
    <t>Adoçante líquido, com Sacarina Sódica - frasco de 100 ml</t>
  </si>
  <si>
    <t>Esponja dupla face - unidade</t>
  </si>
  <si>
    <t>Copo Descartável para água, com capacidade para 200 ml - cento</t>
  </si>
  <si>
    <t>Especificações - Utensílios</t>
  </si>
  <si>
    <t>Quantidade Mínima</t>
  </si>
  <si>
    <t xml:space="preserve">Bebedouro elétrico </t>
  </si>
  <si>
    <t>Cafeteiraelétrica, naterial aço inox, aplicação industrial, capacidade de 4 litros</t>
  </si>
  <si>
    <t>Balde de plástico com capacidade de aprox. 20 litros</t>
  </si>
  <si>
    <t>Rodo de borracha com cabo</t>
  </si>
  <si>
    <t>Vassoura de pelo higiênica plastica com cabo</t>
  </si>
  <si>
    <t>pá para lixo</t>
  </si>
  <si>
    <t>Jarra de aço inoxidável - 2 litros</t>
  </si>
  <si>
    <t>Bandeja para servir rendonda de aço inoxidável - média</t>
  </si>
  <si>
    <t>Bandeja de mesa retangular de  aço inoxidável - média</t>
  </si>
  <si>
    <t>Porta-copo de aço inoxidável (base para copos) - unidade</t>
  </si>
  <si>
    <t>Colher de chá de aço inodiável</t>
  </si>
  <si>
    <t>Colher de café de aço inoxidável</t>
  </si>
  <si>
    <t>Xicara de café com pires de porcelana na cor branca (capacidade 80 ml)</t>
  </si>
  <si>
    <t>Copos de água de vidro transparente - 300 ml</t>
  </si>
  <si>
    <t>Escorredor de louca, em Aço inox, com capacidade mí8mina para 20 pratos</t>
  </si>
  <si>
    <t>Garrafa térnica de 1 litro</t>
  </si>
  <si>
    <t>Carrinho de serviços gerais tipo copa com 3 planos</t>
  </si>
  <si>
    <t>Superte Sipenser, com mecanismo regulador para liberação de uma unidade por vez, do tipo UNICOPO ou POUPA COPOS para copos de água de 200 ml</t>
  </si>
  <si>
    <t>Lixeira ou coletor com 2 tubos (PVC) para descarte copos de água de 200 mL. Latura mímina de 75 cm para cada tubo, com capacidade para 300 copos aproximadamente</t>
  </si>
  <si>
    <t>Valor uniário</t>
  </si>
  <si>
    <t>Depreciação</t>
  </si>
  <si>
    <t>Forro para bandeja retangular</t>
  </si>
  <si>
    <t>Descrição</t>
  </si>
  <si>
    <t>Quantidade Anual</t>
  </si>
  <si>
    <t>Valor unitário</t>
  </si>
  <si>
    <t>Paletó Preto</t>
  </si>
  <si>
    <t>Camisa Social Branca</t>
  </si>
  <si>
    <t>Calça Social Preta</t>
  </si>
  <si>
    <t>Gravata Borboleta Preta</t>
  </si>
  <si>
    <t>Cinto Preto</t>
  </si>
  <si>
    <t>Par de Meias</t>
  </si>
  <si>
    <t>Par de Sapatos</t>
  </si>
  <si>
    <t>Valor Anual estimado</t>
  </si>
  <si>
    <t>Valor mensal estimado</t>
  </si>
  <si>
    <t>Bata Branca ou Azul</t>
  </si>
  <si>
    <t>Touca Branca</t>
  </si>
  <si>
    <t>Posto</t>
  </si>
  <si>
    <t>Efetivo</t>
  </si>
  <si>
    <t>Valor Unit. (R$)</t>
  </si>
  <si>
    <t>Valor Mensal (R$)</t>
  </si>
  <si>
    <t>Valor Anual (R$)</t>
  </si>
  <si>
    <t>Garçom diurno</t>
  </si>
  <si>
    <t xml:space="preserve">Copeira </t>
  </si>
  <si>
    <t>Subtotal (R$)</t>
  </si>
  <si>
    <t>VALOR TOTAL ANUAL</t>
  </si>
  <si>
    <t>PLANILHA CUSTO</t>
  </si>
  <si>
    <t>5134-05</t>
  </si>
  <si>
    <t>5134-25</t>
  </si>
  <si>
    <t>Auxílio-Refeição/Alimentação (22 * CCT clausula 16º)</t>
  </si>
  <si>
    <t>Assistência Médica e Familiar (CCT cláusula 18º)</t>
  </si>
  <si>
    <t>Assistência odontologica (CCT cláusula 19º)</t>
  </si>
  <si>
    <t xml:space="preserve"> </t>
  </si>
  <si>
    <t>Avental inteiriço branco</t>
  </si>
  <si>
    <t>Avental de cintura meio corpo branco</t>
  </si>
  <si>
    <t>centro</t>
  </si>
  <si>
    <t>Garrafão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</si>
</sst>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R$&quot;\ #,##0.00;[Red]\-&quot;R$&quot;\ #,##0.00"/>
    <numFmt numFmtId="43" formatCode="_-* #,##0.00_-;\-* #,##0.00_-;_-* &quot;-&quot;??_-;_-@_-"/>
    <numFmt numFmtId="164" formatCode="_(&quot;R$ &quot;* #,##0.00_);_(&quot;R$ &quot;* \(#,##0.00\);_(&quot;R$ &quot;* &quot;-&quot;??_);_(@_)"/>
    <numFmt numFmtId="165" formatCode="_-&quot;R$&quot;* #,##0.00_-;\-&quot;R$&quot;* #,##0.00_-;_-&quot;R$&quot;* &quot;-&quot;??_-;_-@_-"/>
    <numFmt numFmtId="166" formatCode="* #,##0.00\ ;* \(#,##0.00\);* \-#\ ;@\ "/>
    <numFmt numFmtId="167" formatCode="&quot;R$&quot;\ #,##0.00"/>
  </numFmts>
  <fonts count="17" x14ac:knownFonts="1">
    <font>
      <sz val="10"/>
      <name val="Arial"/>
      <family val="2"/>
    </font>
    <font>
      <sz val="11"/>
      <color theme="1"/>
      <name val="Calibri"/>
      <family val="2"/>
      <scheme val="minor"/>
    </font>
    <font>
      <sz val="10"/>
      <name val="Arial"/>
      <family val="2"/>
    </font>
    <font>
      <sz val="12"/>
      <name val="Times New Roman"/>
      <family val="1"/>
    </font>
    <font>
      <sz val="11"/>
      <name val="Calibri"/>
      <family val="2"/>
      <scheme val="minor"/>
    </font>
    <font>
      <b/>
      <sz val="11"/>
      <name val="Calibri"/>
      <family val="2"/>
      <scheme val="minor"/>
    </font>
    <font>
      <shadow/>
      <sz val="11"/>
      <name val="Calibri"/>
      <family val="2"/>
      <scheme val="minor"/>
    </font>
    <font>
      <b/>
      <sz val="11"/>
      <color theme="0" tint="-0.249977111117893"/>
      <name val="Calibri"/>
      <family val="2"/>
      <scheme val="minor"/>
    </font>
    <font>
      <sz val="11"/>
      <color rgb="FF000000"/>
      <name val="Calibri"/>
      <family val="2"/>
      <scheme val="minor"/>
    </font>
    <font>
      <sz val="11"/>
      <color rgb="FF000000"/>
      <name val="Arial"/>
      <family val="2"/>
    </font>
    <font>
      <b/>
      <sz val="12"/>
      <name val="Times New Roman"/>
      <family val="1"/>
    </font>
    <font>
      <b/>
      <sz val="10"/>
      <name val="Arial"/>
      <family val="2"/>
    </font>
    <font>
      <b/>
      <sz val="11"/>
      <color rgb="FF000000"/>
      <name val="Calibri"/>
      <family val="2"/>
      <charset val="1"/>
    </font>
    <font>
      <b/>
      <sz val="9"/>
      <name val="Calibri"/>
      <family val="2"/>
      <charset val="1"/>
    </font>
    <font>
      <b/>
      <sz val="11"/>
      <name val="Calibri"/>
      <family val="2"/>
      <charset val="1"/>
    </font>
    <font>
      <b/>
      <sz val="18"/>
      <name val="Calibri"/>
      <family val="2"/>
      <scheme val="minor"/>
    </font>
    <font>
      <b/>
      <sz val="16"/>
      <color rgb="FFFF0000"/>
      <name val="Times New Roman"/>
      <family val="1"/>
    </font>
  </fonts>
  <fills count="9">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D9D9D9"/>
        <bgColor rgb="FFDCDCDC"/>
      </patternFill>
    </fill>
    <fill>
      <patternFill patternType="solid">
        <fgColor theme="0" tint="-4.9989318521683403E-2"/>
        <bgColor rgb="FFF7F277"/>
      </patternFill>
    </fill>
    <fill>
      <patternFill patternType="solid">
        <fgColor theme="0" tint="-4.9989318521683403E-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bottom style="medium">
        <color auto="1"/>
      </bottom>
      <diagonal/>
    </border>
    <border>
      <left/>
      <right style="medium">
        <color auto="1"/>
      </right>
      <top/>
      <bottom style="medium">
        <color auto="1"/>
      </bottom>
      <diagonal/>
    </border>
    <border>
      <left/>
      <right style="medium">
        <color indexed="64"/>
      </right>
      <top style="medium">
        <color indexed="64"/>
      </top>
      <bottom style="thin">
        <color indexed="64"/>
      </bottom>
      <diagonal/>
    </border>
  </borders>
  <cellStyleXfs count="7">
    <xf numFmtId="0" fontId="0" fillId="0" borderId="0"/>
    <xf numFmtId="164" fontId="2" fillId="0" borderId="0" applyFill="0" applyBorder="0" applyAlignment="0" applyProtection="0"/>
    <xf numFmtId="9" fontId="2" fillId="0" borderId="0" applyFill="0" applyBorder="0" applyAlignment="0" applyProtection="0"/>
    <xf numFmtId="0" fontId="2" fillId="0" borderId="0"/>
    <xf numFmtId="0" fontId="1" fillId="0" borderId="0"/>
    <xf numFmtId="43" fontId="2" fillId="0" borderId="0" applyFont="0" applyFill="0" applyBorder="0" applyAlignment="0" applyProtection="0"/>
    <xf numFmtId="43" fontId="2" fillId="0" borderId="0" applyFont="0" applyFill="0" applyBorder="0" applyAlignment="0" applyProtection="0"/>
  </cellStyleXfs>
  <cellXfs count="212">
    <xf numFmtId="0" fontId="0" fillId="0" borderId="0" xfId="0"/>
    <xf numFmtId="43" fontId="0" fillId="0" borderId="0" xfId="0" applyNumberFormat="1"/>
    <xf numFmtId="164" fontId="2" fillId="0" borderId="0" xfId="1"/>
    <xf numFmtId="0" fontId="3" fillId="0" borderId="0" xfId="0" applyFont="1" applyAlignment="1">
      <alignment wrapText="1"/>
    </xf>
    <xf numFmtId="10" fontId="4" fillId="0" borderId="1" xfId="2" applyNumberFormat="1" applyFont="1" applyFill="1" applyBorder="1" applyAlignment="1" applyProtection="1">
      <alignment horizontal="center" vertical="center" wrapText="1"/>
    </xf>
    <xf numFmtId="10" fontId="4" fillId="0" borderId="1" xfId="0" applyNumberFormat="1" applyFont="1" applyBorder="1" applyAlignment="1">
      <alignment horizontal="center" vertical="center" wrapText="1"/>
    </xf>
    <xf numFmtId="10" fontId="4" fillId="0" borderId="1" xfId="2" applyNumberFormat="1" applyFont="1" applyFill="1" applyBorder="1" applyAlignment="1">
      <alignment horizontal="center" vertical="center" wrapText="1"/>
    </xf>
    <xf numFmtId="0" fontId="4" fillId="0" borderId="17" xfId="0" applyFont="1" applyBorder="1" applyAlignment="1">
      <alignment horizontal="center" vertical="center" wrapText="1"/>
    </xf>
    <xf numFmtId="0" fontId="4" fillId="0" borderId="0" xfId="0" applyFont="1" applyAlignment="1">
      <alignment horizontal="center" vertical="center" wrapText="1"/>
    </xf>
    <xf numFmtId="0" fontId="4" fillId="0" borderId="1" xfId="0" applyFont="1" applyBorder="1" applyAlignment="1">
      <alignment vertical="center" wrapText="1"/>
    </xf>
    <xf numFmtId="43" fontId="7" fillId="3" borderId="29" xfId="6" applyFont="1" applyFill="1" applyBorder="1" applyAlignment="1">
      <alignment vertical="center" wrapText="1"/>
    </xf>
    <xf numFmtId="43" fontId="5" fillId="3" borderId="30" xfId="6" applyFont="1" applyFill="1" applyBorder="1" applyAlignment="1">
      <alignment vertical="center" wrapText="1"/>
    </xf>
    <xf numFmtId="0" fontId="5" fillId="0" borderId="0" xfId="0" applyFont="1" applyAlignment="1">
      <alignment vertical="center"/>
    </xf>
    <xf numFmtId="43" fontId="4" fillId="2" borderId="4" xfId="6" applyFont="1" applyFill="1" applyBorder="1" applyAlignment="1">
      <alignment horizontal="center" vertical="center" wrapText="1"/>
    </xf>
    <xf numFmtId="43" fontId="4" fillId="0" borderId="4" xfId="6" applyFont="1" applyFill="1" applyBorder="1" applyAlignment="1">
      <alignment horizontal="center" vertical="center" wrapText="1"/>
    </xf>
    <xf numFmtId="10" fontId="5" fillId="3" borderId="1" xfId="0" applyNumberFormat="1"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0" xfId="0" applyFont="1" applyFill="1" applyAlignment="1">
      <alignment vertical="center" wrapText="1"/>
    </xf>
    <xf numFmtId="0" fontId="5" fillId="2" borderId="0" xfId="0" applyFont="1" applyFill="1" applyAlignment="1">
      <alignment horizontal="center" vertical="center" wrapText="1"/>
    </xf>
    <xf numFmtId="0" fontId="5" fillId="2" borderId="25" xfId="0" applyFont="1" applyFill="1" applyBorder="1" applyAlignment="1">
      <alignment horizontal="center" vertical="center" wrapText="1"/>
    </xf>
    <xf numFmtId="43" fontId="4" fillId="0" borderId="4" xfId="6" applyFont="1" applyFill="1" applyBorder="1" applyAlignment="1" applyProtection="1">
      <alignment horizontal="center" vertical="center"/>
    </xf>
    <xf numFmtId="8" fontId="4" fillId="2" borderId="15" xfId="0" applyNumberFormat="1" applyFont="1" applyFill="1" applyBorder="1" applyAlignment="1">
      <alignment horizontal="center" vertical="center" wrapText="1"/>
    </xf>
    <xf numFmtId="43" fontId="4" fillId="0" borderId="4" xfId="6" applyFont="1" applyFill="1" applyBorder="1" applyAlignment="1" applyProtection="1"/>
    <xf numFmtId="0" fontId="4" fillId="0" borderId="16" xfId="0" applyFont="1" applyBorder="1" applyAlignment="1">
      <alignment horizontal="center" vertical="center"/>
    </xf>
    <xf numFmtId="0" fontId="4" fillId="0" borderId="1" xfId="0" applyFont="1" applyBorder="1" applyAlignment="1">
      <alignment vertical="center"/>
    </xf>
    <xf numFmtId="8" fontId="4" fillId="2" borderId="1" xfId="0" applyNumberFormat="1" applyFont="1" applyFill="1" applyBorder="1" applyAlignment="1">
      <alignment horizontal="center" vertical="center" wrapText="1"/>
    </xf>
    <xf numFmtId="43" fontId="4" fillId="0" borderId="4" xfId="6" applyFont="1" applyFill="1" applyBorder="1" applyAlignment="1" applyProtection="1">
      <alignment horizontal="center" vertical="center"/>
      <protection locked="0"/>
    </xf>
    <xf numFmtId="43" fontId="4" fillId="0" borderId="4" xfId="6" applyFont="1" applyFill="1" applyBorder="1" applyAlignment="1" applyProtection="1">
      <alignment horizontal="center" vertical="center" wrapText="1"/>
    </xf>
    <xf numFmtId="43" fontId="4" fillId="0" borderId="4" xfId="6" applyFont="1" applyFill="1" applyBorder="1" applyAlignment="1" applyProtection="1">
      <alignment horizontal="center" vertical="center" wrapText="1"/>
      <protection locked="0"/>
    </xf>
    <xf numFmtId="0" fontId="4" fillId="0" borderId="12" xfId="0" applyFont="1" applyBorder="1" applyAlignment="1">
      <alignment horizontal="center" vertical="center"/>
    </xf>
    <xf numFmtId="43" fontId="5" fillId="2" borderId="25" xfId="6" applyFont="1" applyFill="1" applyBorder="1" applyAlignment="1">
      <alignment horizontal="center" vertical="center" wrapText="1"/>
    </xf>
    <xf numFmtId="0" fontId="8" fillId="0" borderId="1" xfId="0" applyFont="1" applyBorder="1"/>
    <xf numFmtId="0" fontId="4" fillId="0" borderId="9" xfId="0" applyFont="1" applyBorder="1" applyAlignment="1">
      <alignment vertical="center" wrapText="1"/>
    </xf>
    <xf numFmtId="10" fontId="5" fillId="3" borderId="18" xfId="0" applyNumberFormat="1" applyFont="1" applyFill="1" applyBorder="1" applyAlignment="1">
      <alignment horizontal="center" vertical="center" wrapText="1"/>
    </xf>
    <xf numFmtId="0" fontId="4" fillId="0" borderId="0" xfId="0" applyFont="1" applyAlignment="1">
      <alignment horizontal="center" vertical="center"/>
    </xf>
    <xf numFmtId="10" fontId="5" fillId="2" borderId="0" xfId="0" applyNumberFormat="1" applyFont="1" applyFill="1" applyAlignment="1">
      <alignment horizontal="center" vertical="center" wrapText="1"/>
    </xf>
    <xf numFmtId="43" fontId="5" fillId="2" borderId="0" xfId="6" applyFont="1" applyFill="1" applyBorder="1" applyAlignment="1">
      <alignment horizontal="center" vertical="center" wrapText="1"/>
    </xf>
    <xf numFmtId="164" fontId="5" fillId="3" borderId="1" xfId="1" applyFont="1" applyFill="1" applyBorder="1" applyAlignment="1">
      <alignment horizontal="center" vertical="center" wrapText="1"/>
    </xf>
    <xf numFmtId="164" fontId="5" fillId="3" borderId="4" xfId="1" applyFont="1" applyFill="1" applyBorder="1" applyAlignment="1">
      <alignment horizontal="center" vertical="center" wrapText="1"/>
    </xf>
    <xf numFmtId="0" fontId="4" fillId="0" borderId="12" xfId="0" applyFont="1" applyBorder="1" applyAlignment="1">
      <alignment horizontal="center" vertical="center" wrapText="1"/>
    </xf>
    <xf numFmtId="0" fontId="4" fillId="0" borderId="0" xfId="0" applyFont="1" applyAlignment="1">
      <alignment vertical="center" wrapText="1"/>
    </xf>
    <xf numFmtId="0" fontId="5" fillId="3" borderId="1" xfId="0" applyFont="1" applyFill="1" applyBorder="1" applyAlignment="1">
      <alignment vertical="center" wrapText="1"/>
    </xf>
    <xf numFmtId="43" fontId="4" fillId="0" borderId="1" xfId="6" applyFont="1" applyFill="1" applyBorder="1" applyAlignment="1">
      <alignment vertical="center" wrapText="1"/>
    </xf>
    <xf numFmtId="0" fontId="9" fillId="0" borderId="0" xfId="0" applyFont="1"/>
    <xf numFmtId="0" fontId="0" fillId="0" borderId="1" xfId="0" applyBorder="1"/>
    <xf numFmtId="164" fontId="5" fillId="2" borderId="0" xfId="1" applyFont="1" applyFill="1" applyBorder="1" applyAlignment="1">
      <alignment horizontal="center" vertical="center" wrapText="1"/>
    </xf>
    <xf numFmtId="0" fontId="0" fillId="2" borderId="0" xfId="0" applyFill="1"/>
    <xf numFmtId="0" fontId="0" fillId="0" borderId="0" xfId="0" applyAlignment="1">
      <alignment horizontal="left"/>
    </xf>
    <xf numFmtId="0" fontId="4" fillId="2" borderId="0" xfId="0" applyFont="1" applyFill="1" applyAlignment="1">
      <alignment horizontal="center" vertical="center"/>
    </xf>
    <xf numFmtId="0" fontId="4" fillId="0" borderId="21" xfId="0" applyFont="1" applyBorder="1" applyAlignment="1">
      <alignment horizontal="center" vertical="center" wrapText="1"/>
    </xf>
    <xf numFmtId="0" fontId="4" fillId="0" borderId="22" xfId="0" applyFont="1" applyBorder="1" applyAlignment="1">
      <alignment vertical="center" wrapText="1"/>
    </xf>
    <xf numFmtId="10" fontId="4" fillId="4" borderId="1" xfId="0" applyNumberFormat="1" applyFont="1" applyFill="1" applyBorder="1" applyAlignment="1">
      <alignment horizontal="center" vertical="center" wrapText="1"/>
    </xf>
    <xf numFmtId="43" fontId="4" fillId="4" borderId="4" xfId="6" applyFont="1" applyFill="1" applyBorder="1" applyAlignment="1" applyProtection="1">
      <alignment horizontal="center" vertical="center"/>
    </xf>
    <xf numFmtId="0" fontId="0" fillId="0" borderId="22" xfId="0" applyBorder="1"/>
    <xf numFmtId="165" fontId="4" fillId="0" borderId="33" xfId="1" applyNumberFormat="1" applyFont="1" applyFill="1" applyBorder="1" applyAlignment="1">
      <alignment horizontal="center" vertical="center" wrapText="1"/>
    </xf>
    <xf numFmtId="165" fontId="4" fillId="0" borderId="34" xfId="1" applyNumberFormat="1"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4" fillId="0" borderId="16" xfId="0" applyFont="1" applyBorder="1" applyAlignment="1">
      <alignment horizontal="center" vertical="center" wrapText="1"/>
    </xf>
    <xf numFmtId="0" fontId="5" fillId="3" borderId="4" xfId="0" applyFont="1" applyFill="1" applyBorder="1" applyAlignment="1">
      <alignment horizontal="center" vertical="center" wrapText="1"/>
    </xf>
    <xf numFmtId="0" fontId="5" fillId="3" borderId="26" xfId="0" applyFont="1" applyFill="1" applyBorder="1" applyAlignment="1">
      <alignment horizontal="center" vertical="center" wrapText="1"/>
    </xf>
    <xf numFmtId="43" fontId="5" fillId="3" borderId="19" xfId="6" applyFont="1" applyFill="1" applyBorder="1" applyAlignment="1">
      <alignment horizontal="center" vertical="center" wrapText="1"/>
    </xf>
    <xf numFmtId="43" fontId="4" fillId="0" borderId="0" xfId="6" applyFont="1" applyFill="1" applyBorder="1" applyAlignment="1">
      <alignment horizontal="center" vertical="center" wrapText="1"/>
    </xf>
    <xf numFmtId="43" fontId="4" fillId="0" borderId="25" xfId="6" applyFont="1" applyFill="1" applyBorder="1" applyAlignment="1">
      <alignment horizontal="center" vertical="center" wrapText="1"/>
    </xf>
    <xf numFmtId="43" fontId="5" fillId="3" borderId="4" xfId="6" applyFont="1" applyFill="1" applyBorder="1" applyAlignment="1">
      <alignment horizontal="center" vertical="center" wrapText="1"/>
    </xf>
    <xf numFmtId="0" fontId="4" fillId="0" borderId="1" xfId="0" applyFont="1" applyBorder="1" applyAlignment="1">
      <alignment horizontal="center" vertical="center" wrapText="1"/>
    </xf>
    <xf numFmtId="0" fontId="5" fillId="3" borderId="11" xfId="0" applyFont="1" applyFill="1" applyBorder="1" applyAlignment="1">
      <alignment vertical="center" wrapText="1"/>
    </xf>
    <xf numFmtId="0" fontId="5" fillId="3" borderId="5" xfId="0" applyFont="1" applyFill="1" applyBorder="1" applyAlignment="1">
      <alignment vertical="center" wrapText="1"/>
    </xf>
    <xf numFmtId="43" fontId="5" fillId="3" borderId="5" xfId="0" applyNumberFormat="1" applyFont="1" applyFill="1" applyBorder="1" applyAlignment="1">
      <alignment vertical="center" wrapText="1"/>
    </xf>
    <xf numFmtId="0" fontId="4" fillId="0" borderId="5" xfId="0" applyFont="1" applyBorder="1" applyAlignment="1">
      <alignment vertical="center" wrapText="1"/>
    </xf>
    <xf numFmtId="0" fontId="5" fillId="0" borderId="0" xfId="0" applyFont="1" applyAlignment="1">
      <alignment horizontal="left" vertical="center" wrapText="1"/>
    </xf>
    <xf numFmtId="0" fontId="5" fillId="3" borderId="0" xfId="0" applyFont="1" applyFill="1" applyAlignment="1">
      <alignment horizontal="center"/>
    </xf>
    <xf numFmtId="0" fontId="5" fillId="0" borderId="0" xfId="0" applyFont="1" applyAlignment="1">
      <alignment horizontal="center" vertical="center"/>
    </xf>
    <xf numFmtId="0" fontId="5" fillId="3" borderId="0" xfId="0" applyFont="1" applyFill="1" applyAlignment="1">
      <alignment horizontal="center" vertical="center" wrapText="1"/>
    </xf>
    <xf numFmtId="0" fontId="5" fillId="0" borderId="0" xfId="0" applyFont="1" applyAlignment="1">
      <alignment horizontal="center" vertical="center" wrapText="1"/>
    </xf>
    <xf numFmtId="0" fontId="4" fillId="3" borderId="0" xfId="0" applyFont="1" applyFill="1" applyAlignment="1">
      <alignment horizontal="left" vertical="center" wrapText="1"/>
    </xf>
    <xf numFmtId="0" fontId="3" fillId="0" borderId="0" xfId="0" applyFont="1"/>
    <xf numFmtId="0" fontId="3" fillId="0" borderId="1" xfId="0" applyFont="1" applyBorder="1" applyAlignment="1">
      <alignment horizontal="center" vertical="center" wrapText="1"/>
    </xf>
    <xf numFmtId="0" fontId="3" fillId="0" borderId="1" xfId="0" applyFont="1" applyBorder="1" applyAlignment="1">
      <alignment wrapText="1"/>
    </xf>
    <xf numFmtId="0" fontId="3" fillId="0" borderId="0" xfId="0" applyFont="1" applyAlignment="1">
      <alignment horizontal="center" wrapText="1"/>
    </xf>
    <xf numFmtId="0" fontId="3" fillId="0" borderId="1" xfId="0" applyFont="1" applyBorder="1" applyAlignment="1">
      <alignment horizontal="center" wrapText="1"/>
    </xf>
    <xf numFmtId="0" fontId="10" fillId="5" borderId="1" xfId="0" applyFont="1" applyFill="1" applyBorder="1" applyAlignment="1">
      <alignment horizontal="center" vertical="center" wrapText="1"/>
    </xf>
    <xf numFmtId="164" fontId="2" fillId="0" borderId="1" xfId="1" applyBorder="1" applyAlignment="1">
      <alignment horizontal="center" wrapText="1"/>
    </xf>
    <xf numFmtId="0" fontId="3" fillId="0" borderId="1" xfId="0" applyFont="1" applyBorder="1" applyAlignment="1">
      <alignment vertical="center" wrapText="1"/>
    </xf>
    <xf numFmtId="164" fontId="0" fillId="0" borderId="1" xfId="1" applyFont="1" applyBorder="1" applyAlignment="1">
      <alignment horizontal="center" wrapText="1"/>
    </xf>
    <xf numFmtId="43" fontId="3" fillId="0" borderId="0" xfId="0" applyNumberFormat="1" applyFont="1" applyAlignment="1">
      <alignment wrapText="1"/>
    </xf>
    <xf numFmtId="43" fontId="3" fillId="0" borderId="0" xfId="0" applyNumberFormat="1" applyFont="1"/>
    <xf numFmtId="0" fontId="0" fillId="0" borderId="0" xfId="0" applyAlignment="1">
      <alignment wrapText="1"/>
    </xf>
    <xf numFmtId="0" fontId="0" fillId="0" borderId="1" xfId="0" applyBorder="1" applyAlignment="1">
      <alignment horizontal="center"/>
    </xf>
    <xf numFmtId="0" fontId="11" fillId="0" borderId="1" xfId="0" applyFont="1" applyBorder="1" applyAlignment="1">
      <alignment vertical="center" wrapText="1"/>
    </xf>
    <xf numFmtId="0" fontId="11" fillId="0" borderId="1" xfId="0" applyFont="1" applyBorder="1" applyAlignment="1">
      <alignment horizontal="center" vertical="center" wrapText="1"/>
    </xf>
    <xf numFmtId="164" fontId="2" fillId="0" borderId="1" xfId="1" applyBorder="1"/>
    <xf numFmtId="164" fontId="11" fillId="0" borderId="1" xfId="0" applyNumberFormat="1" applyFont="1" applyBorder="1"/>
    <xf numFmtId="164" fontId="2" fillId="0" borderId="0" xfId="1" applyFill="1"/>
    <xf numFmtId="0" fontId="13" fillId="6" borderId="2"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35" xfId="0" applyFont="1" applyFill="1" applyBorder="1" applyAlignment="1">
      <alignment horizontal="center" vertical="center" wrapText="1"/>
    </xf>
    <xf numFmtId="0" fontId="0" fillId="0" borderId="16" xfId="0" applyBorder="1" applyAlignment="1">
      <alignment wrapText="1"/>
    </xf>
    <xf numFmtId="4" fontId="0" fillId="0" borderId="1" xfId="0" applyNumberFormat="1" applyBorder="1" applyAlignment="1">
      <alignment horizontal="right" wrapText="1"/>
    </xf>
    <xf numFmtId="4" fontId="0" fillId="0" borderId="4" xfId="0" applyNumberFormat="1" applyBorder="1" applyAlignment="1">
      <alignment horizontal="right" wrapText="1"/>
    </xf>
    <xf numFmtId="0" fontId="0" fillId="0" borderId="16" xfId="0" applyBorder="1" applyAlignment="1">
      <alignment horizontal="left" wrapText="1"/>
    </xf>
    <xf numFmtId="4" fontId="12" fillId="0" borderId="1" xfId="0" applyNumberFormat="1" applyFont="1" applyBorder="1" applyAlignment="1">
      <alignment horizontal="right" wrapText="1"/>
    </xf>
    <xf numFmtId="4" fontId="12" fillId="0" borderId="4" xfId="0" applyNumberFormat="1" applyFont="1" applyBorder="1" applyAlignment="1">
      <alignment horizontal="right" wrapText="1"/>
    </xf>
    <xf numFmtId="0" fontId="14" fillId="6" borderId="1" xfId="0" applyFont="1" applyFill="1" applyBorder="1" applyAlignment="1">
      <alignment horizontal="center" vertical="center" wrapText="1"/>
    </xf>
    <xf numFmtId="0" fontId="14" fillId="6" borderId="4" xfId="0" applyFont="1" applyFill="1" applyBorder="1" applyAlignment="1">
      <alignment horizontal="center" vertical="center" wrapText="1"/>
    </xf>
    <xf numFmtId="166" fontId="0" fillId="0" borderId="1" xfId="0" applyNumberFormat="1" applyBorder="1" applyAlignment="1">
      <alignment horizontal="right" wrapText="1"/>
    </xf>
    <xf numFmtId="4" fontId="12" fillId="0" borderId="18" xfId="0" applyNumberFormat="1" applyFont="1" applyBorder="1" applyAlignment="1">
      <alignment horizontal="right" wrapText="1"/>
    </xf>
    <xf numFmtId="4" fontId="12" fillId="0" borderId="19" xfId="0" applyNumberFormat="1" applyFont="1" applyBorder="1" applyAlignment="1">
      <alignment horizontal="right" wrapText="1"/>
    </xf>
    <xf numFmtId="4" fontId="12" fillId="0" borderId="37" xfId="0" applyNumberFormat="1" applyFont="1" applyBorder="1" applyAlignment="1">
      <alignment horizontal="center" wrapText="1"/>
    </xf>
    <xf numFmtId="4" fontId="12" fillId="0" borderId="38" xfId="0" applyNumberFormat="1" applyFont="1" applyBorder="1" applyAlignment="1">
      <alignment wrapText="1"/>
    </xf>
    <xf numFmtId="164" fontId="2" fillId="0" borderId="1" xfId="1" applyFill="1" applyBorder="1" applyAlignment="1">
      <alignment horizontal="center" wrapText="1"/>
    </xf>
    <xf numFmtId="164" fontId="16" fillId="4" borderId="0" xfId="0" applyNumberFormat="1" applyFont="1" applyFill="1" applyAlignment="1">
      <alignment horizontal="center" wrapText="1"/>
    </xf>
    <xf numFmtId="0" fontId="3" fillId="0" borderId="0" xfId="0" applyFont="1" applyAlignment="1">
      <alignment horizontal="center"/>
    </xf>
    <xf numFmtId="0" fontId="3" fillId="0" borderId="1" xfId="0" applyFont="1" applyBorder="1" applyAlignment="1">
      <alignment horizontal="center"/>
    </xf>
    <xf numFmtId="167" fontId="2" fillId="0" borderId="1" xfId="1" applyNumberFormat="1" applyBorder="1" applyAlignment="1">
      <alignment horizontal="center" wrapText="1"/>
    </xf>
    <xf numFmtId="167" fontId="2" fillId="0" borderId="1" xfId="1" applyNumberFormat="1" applyFill="1" applyBorder="1" applyAlignment="1">
      <alignment horizontal="center" wrapText="1"/>
    </xf>
    <xf numFmtId="167" fontId="16" fillId="4" borderId="0" xfId="0" applyNumberFormat="1" applyFont="1" applyFill="1" applyAlignment="1">
      <alignment horizontal="center" wrapText="1"/>
    </xf>
    <xf numFmtId="4" fontId="0" fillId="7" borderId="1" xfId="0" applyNumberFormat="1" applyFill="1" applyBorder="1" applyAlignment="1">
      <alignment horizontal="right" wrapText="1"/>
    </xf>
    <xf numFmtId="4" fontId="0" fillId="8" borderId="4" xfId="0" applyNumberFormat="1" applyFill="1" applyBorder="1" applyAlignment="1">
      <alignment horizontal="right" wrapText="1"/>
    </xf>
    <xf numFmtId="0" fontId="4" fillId="0" borderId="31"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26" xfId="0" applyFont="1" applyBorder="1" applyAlignment="1">
      <alignment horizontal="center" vertical="center" wrapText="1"/>
    </xf>
    <xf numFmtId="167" fontId="2" fillId="0" borderId="11" xfId="1" applyNumberFormat="1" applyFill="1" applyBorder="1" applyAlignment="1">
      <alignment horizontal="center" vertical="center" wrapText="1"/>
    </xf>
    <xf numFmtId="167" fontId="2" fillId="0" borderId="26" xfId="1" applyNumberFormat="1" applyFill="1" applyBorder="1" applyAlignment="1">
      <alignment horizontal="center" vertical="center" wrapText="1"/>
    </xf>
    <xf numFmtId="16" fontId="4" fillId="0" borderId="27" xfId="0" applyNumberFormat="1" applyFont="1" applyBorder="1" applyAlignment="1">
      <alignment horizontal="center" vertical="center" wrapText="1"/>
    </xf>
    <xf numFmtId="16" fontId="4" fillId="0" borderId="30" xfId="0" applyNumberFormat="1" applyFont="1" applyBorder="1" applyAlignment="1">
      <alignment horizontal="center" vertical="center" wrapText="1"/>
    </xf>
    <xf numFmtId="167" fontId="4" fillId="0" borderId="11" xfId="0" applyNumberFormat="1" applyFont="1" applyBorder="1" applyAlignment="1">
      <alignment horizontal="center" vertical="center" wrapText="1"/>
    </xf>
    <xf numFmtId="167" fontId="4" fillId="0" borderId="26" xfId="0" applyNumberFormat="1" applyFont="1" applyBorder="1" applyAlignment="1">
      <alignment horizontal="center" vertical="center" wrapText="1"/>
    </xf>
    <xf numFmtId="43" fontId="5" fillId="3" borderId="1" xfId="6" applyFont="1" applyFill="1" applyBorder="1" applyAlignment="1">
      <alignment horizontal="center" vertical="center" wrapText="1"/>
    </xf>
    <xf numFmtId="43" fontId="5" fillId="3" borderId="4" xfId="6" applyFont="1" applyFill="1" applyBorder="1" applyAlignment="1">
      <alignment horizontal="center" vertical="center" wrapText="1"/>
    </xf>
    <xf numFmtId="167" fontId="4" fillId="0" borderId="1" xfId="0" applyNumberFormat="1" applyFont="1" applyBorder="1" applyAlignment="1">
      <alignment horizontal="center" vertical="center" wrapText="1"/>
    </xf>
    <xf numFmtId="167" fontId="4" fillId="0" borderId="4" xfId="0" applyNumberFormat="1" applyFont="1" applyBorder="1" applyAlignment="1">
      <alignment horizontal="center" vertical="center" wrapText="1"/>
    </xf>
    <xf numFmtId="167" fontId="4" fillId="0" borderId="1" xfId="0" applyNumberFormat="1" applyFont="1" applyBorder="1" applyAlignment="1">
      <alignment horizontal="right" vertical="center" wrapText="1"/>
    </xf>
    <xf numFmtId="167" fontId="4" fillId="0" borderId="4" xfId="0" applyNumberFormat="1" applyFont="1" applyBorder="1" applyAlignment="1">
      <alignment horizontal="right" vertical="center" wrapText="1"/>
    </xf>
    <xf numFmtId="167" fontId="5" fillId="3" borderId="18" xfId="6" applyNumberFormat="1" applyFont="1" applyFill="1" applyBorder="1" applyAlignment="1">
      <alignment horizontal="center" vertical="center" wrapText="1"/>
    </xf>
    <xf numFmtId="167" fontId="5" fillId="3" borderId="19" xfId="6"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4" xfId="0" applyFont="1" applyFill="1" applyBorder="1" applyAlignment="1">
      <alignment horizontal="center" vertical="center" wrapText="1"/>
    </xf>
    <xf numFmtId="43" fontId="4" fillId="0" borderId="1" xfId="0" applyNumberFormat="1" applyFont="1" applyBorder="1" applyAlignment="1">
      <alignment horizontal="center" vertical="center" wrapText="1"/>
    </xf>
    <xf numFmtId="0" fontId="4" fillId="0" borderId="4" xfId="0" applyFont="1" applyBorder="1" applyAlignment="1">
      <alignment horizontal="center" vertical="center" wrapText="1"/>
    </xf>
    <xf numFmtId="165" fontId="4" fillId="0" borderId="1" xfId="1" applyNumberFormat="1" applyFont="1" applyFill="1" applyBorder="1" applyAlignment="1">
      <alignment horizontal="center" vertical="center" wrapText="1"/>
    </xf>
    <xf numFmtId="165" fontId="4" fillId="0" borderId="4" xfId="1" applyNumberFormat="1" applyFont="1" applyFill="1" applyBorder="1" applyAlignment="1">
      <alignment horizontal="center" vertical="center" wrapText="1"/>
    </xf>
    <xf numFmtId="165" fontId="4" fillId="0" borderId="9" xfId="1" applyNumberFormat="1" applyFont="1" applyFill="1" applyBorder="1" applyAlignment="1">
      <alignment horizontal="center" vertical="center" wrapText="1"/>
    </xf>
    <xf numFmtId="165" fontId="4" fillId="0" borderId="26" xfId="1" applyNumberFormat="1" applyFont="1" applyFill="1" applyBorder="1" applyAlignment="1">
      <alignment horizontal="center" vertical="center" wrapText="1"/>
    </xf>
    <xf numFmtId="43" fontId="5" fillId="3" borderId="29" xfId="6" applyFont="1" applyFill="1" applyBorder="1" applyAlignment="1">
      <alignment horizontal="center" vertical="center" wrapText="1"/>
    </xf>
    <xf numFmtId="43" fontId="5" fillId="3" borderId="30" xfId="6" applyFont="1" applyFill="1" applyBorder="1" applyAlignment="1">
      <alignment horizontal="center" vertical="center" wrapText="1"/>
    </xf>
    <xf numFmtId="43" fontId="4" fillId="0" borderId="22" xfId="0" applyNumberFormat="1" applyFont="1" applyBorder="1" applyAlignment="1">
      <alignment horizontal="center" vertical="center" wrapText="1"/>
    </xf>
    <xf numFmtId="0" fontId="4" fillId="0" borderId="23" xfId="0" applyFont="1" applyBorder="1" applyAlignment="1">
      <alignment horizontal="center" vertical="center" wrapText="1"/>
    </xf>
    <xf numFmtId="43" fontId="4" fillId="3" borderId="14" xfId="0" applyNumberFormat="1" applyFont="1" applyFill="1" applyBorder="1" applyAlignment="1">
      <alignment horizontal="center" vertical="center" wrapText="1"/>
    </xf>
    <xf numFmtId="0" fontId="4" fillId="3" borderId="3" xfId="0" applyFont="1" applyFill="1" applyBorder="1" applyAlignment="1">
      <alignment horizontal="center" vertical="center" wrapText="1"/>
    </xf>
    <xf numFmtId="43" fontId="4" fillId="0" borderId="9" xfId="6" applyFont="1" applyFill="1" applyBorder="1" applyAlignment="1">
      <alignment horizontal="center" vertical="center" wrapText="1"/>
    </xf>
    <xf numFmtId="43" fontId="4" fillId="0" borderId="26" xfId="6"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26" xfId="0" applyFont="1" applyFill="1" applyBorder="1" applyAlignment="1">
      <alignment horizontal="center" vertical="center" wrapText="1"/>
    </xf>
    <xf numFmtId="43" fontId="4" fillId="0" borderId="9" xfId="0" applyNumberFormat="1" applyFont="1" applyBorder="1" applyAlignment="1">
      <alignment horizontal="center" vertical="center" wrapText="1"/>
    </xf>
    <xf numFmtId="43" fontId="4" fillId="0" borderId="26" xfId="0" applyNumberFormat="1" applyFont="1" applyBorder="1" applyAlignment="1">
      <alignment horizontal="center" vertical="center" wrapText="1"/>
    </xf>
    <xf numFmtId="43" fontId="5" fillId="3" borderId="29" xfId="0" applyNumberFormat="1" applyFont="1" applyFill="1" applyBorder="1" applyAlignment="1">
      <alignment horizontal="center" vertical="center" wrapText="1"/>
    </xf>
    <xf numFmtId="43" fontId="5" fillId="3" borderId="30" xfId="0" applyNumberFormat="1" applyFont="1" applyFill="1" applyBorder="1" applyAlignment="1">
      <alignment horizontal="center" vertical="center" wrapText="1"/>
    </xf>
    <xf numFmtId="43" fontId="4" fillId="0" borderId="0" xfId="6" applyFont="1" applyFill="1" applyBorder="1" applyAlignment="1">
      <alignment horizontal="center" vertical="center" wrapText="1"/>
    </xf>
    <xf numFmtId="43" fontId="4" fillId="0" borderId="25" xfId="6"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4" fillId="0" borderId="16" xfId="0" applyFont="1" applyBorder="1" applyAlignment="1">
      <alignment horizontal="center" vertical="center" wrapText="1"/>
    </xf>
    <xf numFmtId="0" fontId="4" fillId="0" borderId="1" xfId="0" applyFont="1" applyBorder="1" applyAlignment="1">
      <alignment horizontal="center" vertical="center" wrapText="1"/>
    </xf>
    <xf numFmtId="0" fontId="5" fillId="3" borderId="2"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14" xfId="0" applyFont="1" applyBorder="1" applyAlignment="1">
      <alignment horizontal="center" vertical="center"/>
    </xf>
    <xf numFmtId="0" fontId="5" fillId="0" borderId="0" xfId="0" applyFont="1" applyAlignment="1">
      <alignment horizontal="left" vertical="center" wrapText="1"/>
    </xf>
    <xf numFmtId="0" fontId="5" fillId="0" borderId="24" xfId="0" applyFont="1" applyBorder="1" applyAlignment="1">
      <alignment horizontal="center" vertical="center" wrapText="1"/>
    </xf>
    <xf numFmtId="0" fontId="5" fillId="0" borderId="20" xfId="0" applyFont="1" applyBorder="1" applyAlignment="1">
      <alignment horizontal="center" vertical="center"/>
    </xf>
    <xf numFmtId="0" fontId="5" fillId="3" borderId="13" xfId="0" applyFont="1" applyFill="1" applyBorder="1" applyAlignment="1">
      <alignment horizontal="center"/>
    </xf>
    <xf numFmtId="0" fontId="5" fillId="3" borderId="8" xfId="0" applyFont="1" applyFill="1" applyBorder="1" applyAlignment="1">
      <alignment horizontal="center"/>
    </xf>
    <xf numFmtId="0" fontId="5" fillId="3" borderId="0" xfId="0" applyFont="1" applyFill="1" applyAlignment="1">
      <alignment horizontal="center"/>
    </xf>
    <xf numFmtId="0" fontId="4" fillId="0" borderId="11" xfId="0" applyFont="1" applyBorder="1" applyAlignment="1">
      <alignment horizontal="left"/>
    </xf>
    <xf numFmtId="0" fontId="4" fillId="0" borderId="5" xfId="0" applyFont="1" applyBorder="1" applyAlignment="1">
      <alignment horizontal="left"/>
    </xf>
    <xf numFmtId="0" fontId="5" fillId="3" borderId="22" xfId="0" applyFont="1" applyFill="1" applyBorder="1" applyAlignment="1">
      <alignment horizontal="center" vertical="center" wrapText="1"/>
    </xf>
    <xf numFmtId="0" fontId="15" fillId="0" borderId="1" xfId="0" applyFont="1" applyBorder="1" applyAlignment="1">
      <alignment horizontal="center"/>
    </xf>
    <xf numFmtId="0" fontId="15" fillId="0" borderId="4" xfId="0" applyFont="1" applyBorder="1" applyAlignment="1">
      <alignment horizontal="center"/>
    </xf>
    <xf numFmtId="0" fontId="6" fillId="0" borderId="1" xfId="0" applyFont="1" applyBorder="1" applyAlignment="1">
      <alignment horizontal="center" vertical="center" wrapText="1"/>
    </xf>
    <xf numFmtId="0" fontId="6" fillId="0" borderId="4" xfId="0" applyFont="1" applyBorder="1" applyAlignment="1">
      <alignment horizontal="center" vertical="center" wrapText="1"/>
    </xf>
    <xf numFmtId="0" fontId="5" fillId="3" borderId="27" xfId="0" applyFont="1" applyFill="1" applyBorder="1" applyAlignment="1">
      <alignment horizontal="center" vertical="center" wrapText="1"/>
    </xf>
    <xf numFmtId="0" fontId="5" fillId="3" borderId="28"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0" borderId="16" xfId="0" applyFont="1" applyBorder="1" applyAlignment="1">
      <alignment horizontal="center" vertical="center" wrapText="1"/>
    </xf>
    <xf numFmtId="0" fontId="5" fillId="0" borderId="1" xfId="0" applyFont="1" applyBorder="1" applyAlignment="1">
      <alignment horizontal="center" vertical="center" wrapText="1"/>
    </xf>
    <xf numFmtId="0" fontId="5" fillId="0" borderId="31" xfId="0" applyFont="1" applyBorder="1" applyAlignment="1">
      <alignment horizontal="center" vertical="center"/>
    </xf>
    <xf numFmtId="0" fontId="5" fillId="0" borderId="32" xfId="0" applyFont="1" applyBorder="1" applyAlignment="1">
      <alignment horizontal="center" vertical="center"/>
    </xf>
    <xf numFmtId="0" fontId="4" fillId="3" borderId="7" xfId="0" applyFont="1" applyFill="1" applyBorder="1" applyAlignment="1">
      <alignment horizontal="left" vertical="center" wrapText="1"/>
    </xf>
    <xf numFmtId="0" fontId="4" fillId="3" borderId="6" xfId="0" applyFont="1" applyFill="1" applyBorder="1" applyAlignment="1">
      <alignment horizontal="left" vertical="center" wrapText="1"/>
    </xf>
    <xf numFmtId="0" fontId="11" fillId="0" borderId="1" xfId="0" applyFont="1" applyBorder="1" applyAlignment="1">
      <alignment horizontal="center"/>
    </xf>
    <xf numFmtId="0" fontId="11" fillId="0" borderId="9" xfId="0" applyFont="1" applyBorder="1" applyAlignment="1">
      <alignment horizontal="center"/>
    </xf>
    <xf numFmtId="0" fontId="11" fillId="0" borderId="5" xfId="0" applyFont="1" applyBorder="1" applyAlignment="1">
      <alignment horizontal="center"/>
    </xf>
    <xf numFmtId="0" fontId="11" fillId="0" borderId="10" xfId="0" applyFont="1" applyBorder="1" applyAlignment="1">
      <alignment horizontal="center"/>
    </xf>
    <xf numFmtId="0" fontId="0" fillId="0" borderId="39" xfId="0" applyBorder="1" applyAlignment="1">
      <alignment horizontal="center"/>
    </xf>
    <xf numFmtId="0" fontId="0" fillId="0" borderId="40" xfId="0" applyBorder="1" applyAlignment="1">
      <alignment horizontal="center"/>
    </xf>
    <xf numFmtId="0" fontId="0" fillId="0" borderId="16" xfId="0" applyBorder="1" applyAlignment="1">
      <alignment horizontal="left" wrapText="1"/>
    </xf>
    <xf numFmtId="0" fontId="12" fillId="0" borderId="17" xfId="0" applyFont="1" applyBorder="1" applyAlignment="1">
      <alignment horizontal="left" wrapText="1"/>
    </xf>
    <xf numFmtId="0" fontId="12" fillId="0" borderId="36" xfId="0" applyFont="1" applyBorder="1" applyAlignment="1">
      <alignment horizontal="center" wrapText="1"/>
    </xf>
    <xf numFmtId="0" fontId="13" fillId="6" borderId="14" xfId="0" applyFont="1" applyFill="1"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wrapText="1"/>
    </xf>
    <xf numFmtId="0" fontId="12" fillId="0" borderId="16" xfId="0" applyFont="1" applyBorder="1" applyAlignment="1">
      <alignment horizontal="center" wrapText="1"/>
    </xf>
    <xf numFmtId="0" fontId="14" fillId="6" borderId="16" xfId="0" applyFont="1" applyFill="1" applyBorder="1" applyAlignment="1">
      <alignment horizontal="center" vertical="center" wrapText="1"/>
    </xf>
    <xf numFmtId="0" fontId="0" fillId="0" borderId="1" xfId="0" applyFill="1" applyBorder="1"/>
  </cellXfs>
  <cellStyles count="7">
    <cellStyle name="Moeda" xfId="1" builtinId="4"/>
    <cellStyle name="Normal" xfId="0" builtinId="0"/>
    <cellStyle name="Normal 2" xfId="3" xr:uid="{00000000-0005-0000-0000-000002000000}"/>
    <cellStyle name="Normal 5" xfId="4" xr:uid="{00000000-0005-0000-0000-000003000000}"/>
    <cellStyle name="Porcentagem" xfId="2" builtinId="5"/>
    <cellStyle name="Vírgula" xfId="6" builtinId="3"/>
    <cellStyle name="Vírgula 2" xfId="5"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17"/>
  <sheetViews>
    <sheetView topLeftCell="A91" workbookViewId="0">
      <selection activeCell="G122" sqref="G122"/>
    </sheetView>
  </sheetViews>
  <sheetFormatPr defaultRowHeight="12.75" x14ac:dyDescent="0.2"/>
  <cols>
    <col min="1" max="1" width="3.85546875" bestFit="1" customWidth="1"/>
    <col min="2" max="2" width="70.140625" bestFit="1" customWidth="1"/>
    <col min="3" max="3" width="11.7109375" customWidth="1"/>
    <col min="4" max="4" width="19.7109375" customWidth="1"/>
    <col min="5" max="5" width="11.7109375" customWidth="1"/>
    <col min="6" max="6" width="19.7109375" customWidth="1"/>
    <col min="9" max="9" width="14.28515625" bestFit="1" customWidth="1"/>
  </cols>
  <sheetData>
    <row r="1" spans="1:6" ht="37.5" customHeight="1" x14ac:dyDescent="0.2">
      <c r="A1" s="174" t="s">
        <v>59</v>
      </c>
      <c r="B1" s="175"/>
      <c r="C1" s="175"/>
      <c r="D1" s="175"/>
      <c r="E1" s="73"/>
      <c r="F1" s="73"/>
    </row>
    <row r="2" spans="1:6" ht="15" x14ac:dyDescent="0.25">
      <c r="A2" s="176" t="s">
        <v>60</v>
      </c>
      <c r="B2" s="177"/>
      <c r="C2" s="178"/>
      <c r="D2" s="178"/>
      <c r="E2" s="72"/>
      <c r="F2" s="72"/>
    </row>
    <row r="3" spans="1:6" ht="23.25" x14ac:dyDescent="0.35">
      <c r="A3" s="179" t="s">
        <v>61</v>
      </c>
      <c r="B3" s="180"/>
      <c r="C3" s="182" t="s">
        <v>99</v>
      </c>
      <c r="D3" s="183"/>
      <c r="E3" s="182" t="s">
        <v>100</v>
      </c>
      <c r="F3" s="183"/>
    </row>
    <row r="4" spans="1:6" ht="15" x14ac:dyDescent="0.25">
      <c r="A4" s="179" t="s">
        <v>62</v>
      </c>
      <c r="B4" s="180"/>
      <c r="C4" s="184">
        <v>3</v>
      </c>
      <c r="D4" s="185"/>
      <c r="E4" s="184">
        <v>6</v>
      </c>
      <c r="F4" s="185"/>
    </row>
    <row r="5" spans="1:6" ht="15.75" thickBot="1" x14ac:dyDescent="0.25">
      <c r="A5" s="162" t="s">
        <v>63</v>
      </c>
      <c r="B5" s="138"/>
      <c r="C5" s="181"/>
      <c r="D5" s="181"/>
      <c r="E5" s="74"/>
      <c r="F5" s="74"/>
    </row>
    <row r="6" spans="1:6" ht="15" x14ac:dyDescent="0.2">
      <c r="A6" s="59">
        <v>1</v>
      </c>
      <c r="B6" s="32" t="s">
        <v>64</v>
      </c>
      <c r="C6" s="120"/>
      <c r="D6" s="121"/>
      <c r="E6" s="120"/>
      <c r="F6" s="121"/>
    </row>
    <row r="7" spans="1:6" ht="15" x14ac:dyDescent="0.2">
      <c r="A7" s="59">
        <v>2</v>
      </c>
      <c r="B7" s="32" t="s">
        <v>20</v>
      </c>
      <c r="C7" s="122" t="s">
        <v>186</v>
      </c>
      <c r="D7" s="123"/>
      <c r="E7" s="122" t="s">
        <v>185</v>
      </c>
      <c r="F7" s="123"/>
    </row>
    <row r="8" spans="1:6" ht="15" x14ac:dyDescent="0.2">
      <c r="A8" s="59">
        <v>3</v>
      </c>
      <c r="B8" s="32" t="s">
        <v>65</v>
      </c>
      <c r="C8" s="128">
        <v>1629.62</v>
      </c>
      <c r="D8" s="129"/>
      <c r="E8" s="124">
        <v>2405.96</v>
      </c>
      <c r="F8" s="125"/>
    </row>
    <row r="9" spans="1:6" ht="15" x14ac:dyDescent="0.2">
      <c r="A9" s="59">
        <v>4</v>
      </c>
      <c r="B9" s="32" t="s">
        <v>5</v>
      </c>
      <c r="C9" s="122" t="str">
        <f>C3</f>
        <v>Copeira</v>
      </c>
      <c r="D9" s="123"/>
      <c r="E9" s="122" t="str">
        <f>E3</f>
        <v>Garçom</v>
      </c>
      <c r="F9" s="123"/>
    </row>
    <row r="10" spans="1:6" ht="15.75" thickBot="1" x14ac:dyDescent="0.25">
      <c r="A10" s="7">
        <v>5</v>
      </c>
      <c r="B10" s="32" t="s">
        <v>4</v>
      </c>
      <c r="C10" s="126">
        <v>45292</v>
      </c>
      <c r="D10" s="127"/>
      <c r="E10" s="126">
        <v>45292</v>
      </c>
      <c r="F10" s="127"/>
    </row>
    <row r="11" spans="1:6" ht="15.75" thickBot="1" x14ac:dyDescent="0.25">
      <c r="A11" s="8"/>
      <c r="B11" s="8"/>
      <c r="C11" s="8"/>
      <c r="D11" s="8"/>
      <c r="E11" s="8"/>
      <c r="F11" s="8"/>
    </row>
    <row r="12" spans="1:6" ht="15" x14ac:dyDescent="0.2">
      <c r="A12" s="171" t="s">
        <v>54</v>
      </c>
      <c r="B12" s="172"/>
      <c r="C12" s="172"/>
      <c r="D12" s="172"/>
      <c r="E12" s="73"/>
      <c r="F12" s="73"/>
    </row>
    <row r="13" spans="1:6" ht="15" customHeight="1" x14ac:dyDescent="0.2">
      <c r="A13" s="56">
        <v>1</v>
      </c>
      <c r="B13" s="57" t="s">
        <v>29</v>
      </c>
      <c r="C13" s="154" t="s">
        <v>30</v>
      </c>
      <c r="D13" s="155"/>
      <c r="E13" s="154" t="s">
        <v>30</v>
      </c>
      <c r="F13" s="155"/>
    </row>
    <row r="14" spans="1:6" ht="15" x14ac:dyDescent="0.2">
      <c r="A14" s="59" t="s">
        <v>6</v>
      </c>
      <c r="B14" s="9" t="s">
        <v>16</v>
      </c>
      <c r="C14" s="152">
        <f>C8</f>
        <v>1629.62</v>
      </c>
      <c r="D14" s="153"/>
      <c r="E14" s="152">
        <f>E8</f>
        <v>2405.96</v>
      </c>
      <c r="F14" s="153"/>
    </row>
    <row r="15" spans="1:6" ht="15" x14ac:dyDescent="0.2">
      <c r="A15" s="59" t="s">
        <v>7</v>
      </c>
      <c r="B15" s="9" t="s">
        <v>66</v>
      </c>
      <c r="C15" s="152"/>
      <c r="D15" s="153"/>
      <c r="E15" s="152"/>
      <c r="F15" s="153"/>
    </row>
    <row r="16" spans="1:6" ht="15" x14ac:dyDescent="0.2">
      <c r="A16" s="59" t="s">
        <v>8</v>
      </c>
      <c r="B16" s="9" t="s">
        <v>67</v>
      </c>
      <c r="C16" s="152"/>
      <c r="D16" s="153"/>
      <c r="E16" s="152"/>
      <c r="F16" s="153"/>
    </row>
    <row r="17" spans="1:6" ht="15" x14ac:dyDescent="0.2">
      <c r="A17" s="59" t="s">
        <v>9</v>
      </c>
      <c r="B17" s="9" t="s">
        <v>0</v>
      </c>
      <c r="C17" s="152"/>
      <c r="D17" s="153"/>
      <c r="E17" s="152"/>
      <c r="F17" s="153"/>
    </row>
    <row r="18" spans="1:6" ht="15" x14ac:dyDescent="0.2">
      <c r="A18" s="59" t="s">
        <v>10</v>
      </c>
      <c r="B18" s="9" t="s">
        <v>21</v>
      </c>
      <c r="C18" s="152"/>
      <c r="D18" s="153"/>
      <c r="E18" s="152"/>
      <c r="F18" s="153"/>
    </row>
    <row r="19" spans="1:6" ht="15" x14ac:dyDescent="0.2">
      <c r="A19" s="59" t="s">
        <v>11</v>
      </c>
      <c r="B19" s="9" t="s">
        <v>2</v>
      </c>
      <c r="C19" s="152"/>
      <c r="D19" s="153"/>
      <c r="E19" s="152"/>
      <c r="F19" s="153"/>
    </row>
    <row r="20" spans="1:6" ht="15.75" customHeight="1" thickBot="1" x14ac:dyDescent="0.25">
      <c r="A20" s="186" t="s">
        <v>28</v>
      </c>
      <c r="B20" s="187"/>
      <c r="C20" s="10">
        <f>SUM(C14:C19)</f>
        <v>1629.62</v>
      </c>
      <c r="D20" s="11">
        <f>SUM(C14:D19)</f>
        <v>1629.62</v>
      </c>
      <c r="E20" s="10">
        <f>SUM(E14:E19)</f>
        <v>2405.96</v>
      </c>
      <c r="F20" s="11">
        <f>SUM(E14:F19)</f>
        <v>2405.96</v>
      </c>
    </row>
    <row r="21" spans="1:6" ht="15.75" thickBot="1" x14ac:dyDescent="0.25">
      <c r="B21" s="12"/>
      <c r="C21" s="12"/>
      <c r="D21" s="12"/>
      <c r="E21" s="12"/>
      <c r="F21" s="12"/>
    </row>
    <row r="22" spans="1:6" ht="15" x14ac:dyDescent="0.2">
      <c r="A22" s="171" t="s">
        <v>31</v>
      </c>
      <c r="B22" s="172"/>
      <c r="C22" s="172"/>
      <c r="D22" s="172"/>
      <c r="E22" s="73"/>
      <c r="F22" s="73"/>
    </row>
    <row r="23" spans="1:6" ht="15" x14ac:dyDescent="0.2">
      <c r="A23" s="56" t="s">
        <v>22</v>
      </c>
      <c r="B23" s="57" t="s">
        <v>32</v>
      </c>
      <c r="C23" s="57" t="s">
        <v>1</v>
      </c>
      <c r="D23" s="60" t="s">
        <v>30</v>
      </c>
      <c r="E23" s="57" t="s">
        <v>1</v>
      </c>
      <c r="F23" s="60" t="s">
        <v>30</v>
      </c>
    </row>
    <row r="24" spans="1:6" ht="15" x14ac:dyDescent="0.2">
      <c r="A24" s="59" t="s">
        <v>6</v>
      </c>
      <c r="B24" s="9" t="s">
        <v>33</v>
      </c>
      <c r="C24" s="4">
        <v>8.3299999999999999E-2</v>
      </c>
      <c r="D24" s="13">
        <f>C24*D20</f>
        <v>135.74734599999999</v>
      </c>
      <c r="E24" s="4">
        <v>8.3299999999999999E-2</v>
      </c>
      <c r="F24" s="13">
        <f>E24*F20</f>
        <v>200.41646800000001</v>
      </c>
    </row>
    <row r="25" spans="1:6" ht="15" x14ac:dyDescent="0.2">
      <c r="A25" s="59" t="s">
        <v>7</v>
      </c>
      <c r="B25" s="9" t="s">
        <v>34</v>
      </c>
      <c r="C25" s="5">
        <v>0.121</v>
      </c>
      <c r="D25" s="14">
        <f>C25*D20</f>
        <v>197.18401999999998</v>
      </c>
      <c r="E25" s="5">
        <v>0.121</v>
      </c>
      <c r="F25" s="14">
        <f>E25*F20</f>
        <v>291.12115999999997</v>
      </c>
    </row>
    <row r="26" spans="1:6" ht="15" x14ac:dyDescent="0.2">
      <c r="A26" s="59" t="s">
        <v>8</v>
      </c>
      <c r="B26" s="9" t="s">
        <v>68</v>
      </c>
      <c r="C26" s="5">
        <f>(C24+C25)*C38</f>
        <v>7.1096400000000004E-2</v>
      </c>
      <c r="D26" s="14">
        <f>C26*C20</f>
        <v>115.860115368</v>
      </c>
      <c r="E26" s="5">
        <f>(E24+E25)*E38</f>
        <v>7.1096400000000004E-2</v>
      </c>
      <c r="F26" s="14">
        <f>E26*E20</f>
        <v>171.05509454400001</v>
      </c>
    </row>
    <row r="27" spans="1:6" ht="15" customHeight="1" x14ac:dyDescent="0.2">
      <c r="A27" s="188" t="s">
        <v>28</v>
      </c>
      <c r="B27" s="189"/>
      <c r="C27" s="15">
        <f>SUM(C24:C25)</f>
        <v>0.20429999999999998</v>
      </c>
      <c r="D27" s="65">
        <f>SUM(D24:D26)</f>
        <v>448.79148136799995</v>
      </c>
      <c r="E27" s="15">
        <f>SUM(E24:E25)</f>
        <v>0.20429999999999998</v>
      </c>
      <c r="F27" s="65">
        <f>SUM(F24:F26)</f>
        <v>662.59272254400003</v>
      </c>
    </row>
    <row r="28" spans="1:6" ht="15" x14ac:dyDescent="0.2">
      <c r="A28" s="16"/>
      <c r="B28" s="17"/>
      <c r="C28" s="18"/>
      <c r="D28" s="19"/>
      <c r="E28" s="18"/>
      <c r="F28" s="19"/>
    </row>
    <row r="29" spans="1:6" ht="30" x14ac:dyDescent="0.2">
      <c r="A29" s="56" t="s">
        <v>23</v>
      </c>
      <c r="B29" s="57" t="s">
        <v>69</v>
      </c>
      <c r="C29" s="57" t="s">
        <v>1</v>
      </c>
      <c r="D29" s="60" t="s">
        <v>30</v>
      </c>
      <c r="E29" s="57" t="s">
        <v>1</v>
      </c>
      <c r="F29" s="60" t="s">
        <v>30</v>
      </c>
    </row>
    <row r="30" spans="1:6" ht="15" x14ac:dyDescent="0.2">
      <c r="A30" s="59" t="s">
        <v>6</v>
      </c>
      <c r="B30" s="9" t="s">
        <v>36</v>
      </c>
      <c r="C30" s="5">
        <v>0.2</v>
      </c>
      <c r="D30" s="20">
        <f>C30*D20</f>
        <v>325.92399999999998</v>
      </c>
      <c r="E30" s="5">
        <v>0.2</v>
      </c>
      <c r="F30" s="20">
        <f>E30*F20</f>
        <v>481.19200000000001</v>
      </c>
    </row>
    <row r="31" spans="1:6" ht="15" x14ac:dyDescent="0.2">
      <c r="A31" s="59" t="s">
        <v>7</v>
      </c>
      <c r="B31" s="9" t="s">
        <v>70</v>
      </c>
      <c r="C31" s="5">
        <v>2.5000000000000001E-2</v>
      </c>
      <c r="D31" s="20">
        <f>C31*D20</f>
        <v>40.740499999999997</v>
      </c>
      <c r="E31" s="5">
        <v>2.5000000000000001E-2</v>
      </c>
      <c r="F31" s="20">
        <f>E31*F20</f>
        <v>60.149000000000001</v>
      </c>
    </row>
    <row r="32" spans="1:6" ht="15" x14ac:dyDescent="0.2">
      <c r="A32" s="59" t="s">
        <v>8</v>
      </c>
      <c r="B32" s="9" t="s">
        <v>71</v>
      </c>
      <c r="C32" s="51">
        <v>0.01</v>
      </c>
      <c r="D32" s="52">
        <f>C32*D20</f>
        <v>16.296199999999999</v>
      </c>
      <c r="E32" s="51">
        <v>0.01</v>
      </c>
      <c r="F32" s="52">
        <f>E32*F20</f>
        <v>24.0596</v>
      </c>
    </row>
    <row r="33" spans="1:6" ht="15" x14ac:dyDescent="0.2">
      <c r="A33" s="59" t="s">
        <v>9</v>
      </c>
      <c r="B33" s="9" t="s">
        <v>72</v>
      </c>
      <c r="C33" s="5">
        <v>1.4999999999999999E-2</v>
      </c>
      <c r="D33" s="20">
        <f>C33*D20</f>
        <v>24.444299999999998</v>
      </c>
      <c r="E33" s="5">
        <v>1.4999999999999999E-2</v>
      </c>
      <c r="F33" s="20">
        <f>E33*F20</f>
        <v>36.089399999999998</v>
      </c>
    </row>
    <row r="34" spans="1:6" ht="15" x14ac:dyDescent="0.2">
      <c r="A34" s="59" t="s">
        <v>10</v>
      </c>
      <c r="B34" s="9" t="s">
        <v>37</v>
      </c>
      <c r="C34" s="5">
        <v>0.01</v>
      </c>
      <c r="D34" s="20">
        <f>C34*D20</f>
        <v>16.296199999999999</v>
      </c>
      <c r="E34" s="5">
        <v>0.01</v>
      </c>
      <c r="F34" s="20">
        <f>E34*F20</f>
        <v>24.0596</v>
      </c>
    </row>
    <row r="35" spans="1:6" ht="15" x14ac:dyDescent="0.2">
      <c r="A35" s="59" t="s">
        <v>11</v>
      </c>
      <c r="B35" s="9" t="s">
        <v>38</v>
      </c>
      <c r="C35" s="5">
        <v>6.0000000000000001E-3</v>
      </c>
      <c r="D35" s="20">
        <f>C35*D20</f>
        <v>9.7777200000000004</v>
      </c>
      <c r="E35" s="5">
        <v>6.0000000000000001E-3</v>
      </c>
      <c r="F35" s="20">
        <f>E35*F20</f>
        <v>14.43576</v>
      </c>
    </row>
    <row r="36" spans="1:6" ht="15" x14ac:dyDescent="0.2">
      <c r="A36" s="59" t="s">
        <v>12</v>
      </c>
      <c r="B36" s="9" t="s">
        <v>39</v>
      </c>
      <c r="C36" s="5">
        <v>2E-3</v>
      </c>
      <c r="D36" s="20">
        <f>C36*D20</f>
        <v>3.2592399999999997</v>
      </c>
      <c r="E36" s="5">
        <v>2E-3</v>
      </c>
      <c r="F36" s="20">
        <f>E36*F20</f>
        <v>4.8119199999999998</v>
      </c>
    </row>
    <row r="37" spans="1:6" ht="15" x14ac:dyDescent="0.2">
      <c r="A37" s="59" t="s">
        <v>13</v>
      </c>
      <c r="B37" s="9" t="s">
        <v>40</v>
      </c>
      <c r="C37" s="5">
        <v>0.08</v>
      </c>
      <c r="D37" s="20">
        <f>C37*D20</f>
        <v>130.36959999999999</v>
      </c>
      <c r="E37" s="5">
        <v>0.08</v>
      </c>
      <c r="F37" s="20">
        <f>E37*F20</f>
        <v>192.4768</v>
      </c>
    </row>
    <row r="38" spans="1:6" ht="15" x14ac:dyDescent="0.2">
      <c r="A38" s="162" t="s">
        <v>28</v>
      </c>
      <c r="B38" s="138"/>
      <c r="C38" s="15">
        <f t="shared" ref="C38" si="0">SUM(C30:C37)</f>
        <v>0.34800000000000003</v>
      </c>
      <c r="D38" s="65">
        <f>SUM(D30:D37)</f>
        <v>567.10775999999987</v>
      </c>
      <c r="E38" s="15">
        <f t="shared" ref="E38" si="1">SUM(E30:E37)</f>
        <v>0.34800000000000003</v>
      </c>
      <c r="F38" s="65">
        <f>SUM(F30:F37)</f>
        <v>837.27408000000003</v>
      </c>
    </row>
    <row r="39" spans="1:6" ht="15" x14ac:dyDescent="0.2">
      <c r="A39" s="16"/>
      <c r="B39" s="17"/>
      <c r="C39" s="18"/>
      <c r="D39" s="19"/>
      <c r="E39" s="18"/>
      <c r="F39" s="19"/>
    </row>
    <row r="40" spans="1:6" ht="15" x14ac:dyDescent="0.2">
      <c r="A40" s="56" t="s">
        <v>24</v>
      </c>
      <c r="B40" s="58" t="s">
        <v>25</v>
      </c>
      <c r="C40" s="57" t="s">
        <v>73</v>
      </c>
      <c r="D40" s="61" t="s">
        <v>30</v>
      </c>
      <c r="E40" s="57" t="s">
        <v>73</v>
      </c>
      <c r="F40" s="61" t="s">
        <v>30</v>
      </c>
    </row>
    <row r="41" spans="1:6" ht="15" x14ac:dyDescent="0.25">
      <c r="A41" s="59" t="s">
        <v>6</v>
      </c>
      <c r="B41" s="9" t="s">
        <v>74</v>
      </c>
      <c r="C41" s="21" t="s">
        <v>75</v>
      </c>
      <c r="D41" s="22">
        <f>(5.5*2*22)-(D20*0.06)</f>
        <v>144.22280000000001</v>
      </c>
      <c r="E41" s="21" t="s">
        <v>75</v>
      </c>
      <c r="F41" s="22">
        <f>(5.5*2*22)-(F20*0.06)</f>
        <v>97.642400000000009</v>
      </c>
    </row>
    <row r="42" spans="1:6" ht="15" x14ac:dyDescent="0.2">
      <c r="A42" s="23" t="s">
        <v>7</v>
      </c>
      <c r="B42" s="24" t="s">
        <v>187</v>
      </c>
      <c r="C42" s="25" t="s">
        <v>75</v>
      </c>
      <c r="D42" s="26">
        <f>42.2*22</f>
        <v>928.40000000000009</v>
      </c>
      <c r="E42" s="25" t="s">
        <v>75</v>
      </c>
      <c r="F42" s="26">
        <f>42.2*22</f>
        <v>928.40000000000009</v>
      </c>
    </row>
    <row r="43" spans="1:6" ht="15" x14ac:dyDescent="0.2">
      <c r="A43" s="59" t="s">
        <v>8</v>
      </c>
      <c r="B43" s="9" t="s">
        <v>188</v>
      </c>
      <c r="C43" s="66" t="s">
        <v>76</v>
      </c>
      <c r="D43" s="27">
        <v>187.18</v>
      </c>
      <c r="E43" s="66" t="s">
        <v>76</v>
      </c>
      <c r="F43" s="27">
        <v>187.18</v>
      </c>
    </row>
    <row r="44" spans="1:6" ht="15" x14ac:dyDescent="0.2">
      <c r="A44" s="59" t="s">
        <v>9</v>
      </c>
      <c r="B44" s="9" t="s">
        <v>58</v>
      </c>
      <c r="C44" s="66" t="s">
        <v>76</v>
      </c>
      <c r="D44" s="28">
        <v>3.3</v>
      </c>
      <c r="E44" s="66" t="s">
        <v>76</v>
      </c>
      <c r="F44" s="28">
        <v>3.3</v>
      </c>
    </row>
    <row r="45" spans="1:6" ht="15" x14ac:dyDescent="0.2">
      <c r="A45" s="59" t="s">
        <v>10</v>
      </c>
      <c r="B45" s="70" t="s">
        <v>189</v>
      </c>
      <c r="C45" s="66" t="s">
        <v>76</v>
      </c>
      <c r="D45" s="28">
        <v>12.81</v>
      </c>
      <c r="E45" s="66" t="s">
        <v>76</v>
      </c>
      <c r="F45" s="28">
        <v>12.81</v>
      </c>
    </row>
    <row r="46" spans="1:6" ht="15" customHeight="1" x14ac:dyDescent="0.2">
      <c r="A46" s="67" t="s">
        <v>28</v>
      </c>
      <c r="B46" s="68"/>
      <c r="C46" s="68"/>
      <c r="D46" s="69">
        <f>SUM(D41:D45)</f>
        <v>1275.9128000000001</v>
      </c>
      <c r="E46" s="68"/>
      <c r="F46" s="69">
        <f>SUM(F41:F45)</f>
        <v>1229.3324</v>
      </c>
    </row>
    <row r="47" spans="1:6" ht="15" x14ac:dyDescent="0.2">
      <c r="A47" s="29"/>
      <c r="B47" s="18"/>
      <c r="C47" s="18"/>
      <c r="D47" s="30"/>
      <c r="E47" s="18"/>
      <c r="F47" s="30"/>
    </row>
    <row r="48" spans="1:6" ht="15" x14ac:dyDescent="0.2">
      <c r="A48" s="191" t="s">
        <v>41</v>
      </c>
      <c r="B48" s="192"/>
      <c r="C48" s="192"/>
      <c r="D48" s="192"/>
      <c r="E48" s="75"/>
      <c r="F48" s="75"/>
    </row>
    <row r="49" spans="1:6" ht="15" customHeight="1" x14ac:dyDescent="0.2">
      <c r="A49" s="56">
        <v>2</v>
      </c>
      <c r="B49" s="57" t="s">
        <v>77</v>
      </c>
      <c r="C49" s="154" t="s">
        <v>30</v>
      </c>
      <c r="D49" s="155"/>
      <c r="E49" s="154" t="s">
        <v>30</v>
      </c>
      <c r="F49" s="155"/>
    </row>
    <row r="50" spans="1:6" ht="15" x14ac:dyDescent="0.25">
      <c r="A50" s="59" t="s">
        <v>22</v>
      </c>
      <c r="B50" s="31" t="s">
        <v>32</v>
      </c>
      <c r="C50" s="156">
        <f>D27</f>
        <v>448.79148136799995</v>
      </c>
      <c r="D50" s="157"/>
      <c r="E50" s="156">
        <f>F27</f>
        <v>662.59272254400003</v>
      </c>
      <c r="F50" s="157"/>
    </row>
    <row r="51" spans="1:6" ht="15" x14ac:dyDescent="0.2">
      <c r="A51" s="59" t="s">
        <v>23</v>
      </c>
      <c r="B51" s="9" t="s">
        <v>35</v>
      </c>
      <c r="C51" s="156">
        <f>D38</f>
        <v>567.10775999999987</v>
      </c>
      <c r="D51" s="157"/>
      <c r="E51" s="156">
        <f>F38</f>
        <v>837.27408000000003</v>
      </c>
      <c r="F51" s="157"/>
    </row>
    <row r="52" spans="1:6" ht="15" x14ac:dyDescent="0.2">
      <c r="A52" s="59" t="s">
        <v>24</v>
      </c>
      <c r="B52" s="9" t="s">
        <v>25</v>
      </c>
      <c r="C52" s="156">
        <f>D46</f>
        <v>1275.9128000000001</v>
      </c>
      <c r="D52" s="157"/>
      <c r="E52" s="156">
        <f>F46</f>
        <v>1229.3324</v>
      </c>
      <c r="F52" s="157"/>
    </row>
    <row r="53" spans="1:6" ht="15.75" thickBot="1" x14ac:dyDescent="0.25">
      <c r="A53" s="169" t="s">
        <v>28</v>
      </c>
      <c r="B53" s="170"/>
      <c r="C53" s="158">
        <f>SUM(C50:D52)</f>
        <v>2291.8120413679999</v>
      </c>
      <c r="D53" s="159"/>
      <c r="E53" s="158">
        <f>SUM(E50:F52)</f>
        <v>2729.1992025440004</v>
      </c>
      <c r="F53" s="159"/>
    </row>
    <row r="54" spans="1:6" ht="13.5" thickBot="1" x14ac:dyDescent="0.25"/>
    <row r="55" spans="1:6" ht="15" x14ac:dyDescent="0.2">
      <c r="A55" s="193" t="s">
        <v>42</v>
      </c>
      <c r="B55" s="194"/>
      <c r="C55" s="194"/>
      <c r="D55" s="194"/>
      <c r="E55" s="73"/>
      <c r="F55" s="73"/>
    </row>
    <row r="56" spans="1:6" ht="15" x14ac:dyDescent="0.2">
      <c r="A56" s="56">
        <v>3</v>
      </c>
      <c r="B56" s="58" t="s">
        <v>43</v>
      </c>
      <c r="C56" s="57" t="s">
        <v>1</v>
      </c>
      <c r="D56" s="60" t="s">
        <v>30</v>
      </c>
      <c r="E56" s="57" t="s">
        <v>1</v>
      </c>
      <c r="F56" s="60" t="s">
        <v>30</v>
      </c>
    </row>
    <row r="57" spans="1:6" ht="15" x14ac:dyDescent="0.2">
      <c r="A57" s="59" t="s">
        <v>6</v>
      </c>
      <c r="B57" s="32" t="s">
        <v>26</v>
      </c>
      <c r="C57" s="5">
        <v>4.1999999999999997E-3</v>
      </c>
      <c r="D57" s="14">
        <f>C57*D$20</f>
        <v>6.844403999999999</v>
      </c>
      <c r="E57" s="5">
        <v>4.1999999999999997E-3</v>
      </c>
      <c r="F57" s="14">
        <f>E57*F$20</f>
        <v>10.105032</v>
      </c>
    </row>
    <row r="58" spans="1:6" ht="15" x14ac:dyDescent="0.2">
      <c r="A58" s="59" t="s">
        <v>7</v>
      </c>
      <c r="B58" s="32" t="s">
        <v>44</v>
      </c>
      <c r="C58" s="5">
        <f>C57*0.08</f>
        <v>3.3599999999999998E-4</v>
      </c>
      <c r="D58" s="14">
        <f>C58*D$20</f>
        <v>0.54755231999999998</v>
      </c>
      <c r="E58" s="5">
        <f>E57*0.08</f>
        <v>3.3599999999999998E-4</v>
      </c>
      <c r="F58" s="14">
        <f>E58*F$20</f>
        <v>0.80840255999999999</v>
      </c>
    </row>
    <row r="59" spans="1:6" ht="15" x14ac:dyDescent="0.2">
      <c r="A59" s="59" t="s">
        <v>9</v>
      </c>
      <c r="B59" s="32" t="s">
        <v>45</v>
      </c>
      <c r="C59" s="5">
        <v>1.9400000000000001E-2</v>
      </c>
      <c r="D59" s="14">
        <f t="shared" ref="D59:D61" si="2">C59*D$20</f>
        <v>31.614628</v>
      </c>
      <c r="E59" s="5">
        <v>1.9400000000000001E-2</v>
      </c>
      <c r="F59" s="14">
        <f t="shared" ref="F59:F61" si="3">E59*F$20</f>
        <v>46.675623999999999</v>
      </c>
    </row>
    <row r="60" spans="1:6" ht="30" x14ac:dyDescent="0.2">
      <c r="A60" s="59" t="s">
        <v>10</v>
      </c>
      <c r="B60" s="32" t="s">
        <v>78</v>
      </c>
      <c r="C60" s="5">
        <v>7.0000000000000001E-3</v>
      </c>
      <c r="D60" s="14">
        <f t="shared" si="2"/>
        <v>11.40734</v>
      </c>
      <c r="E60" s="5">
        <v>7.0000000000000001E-3</v>
      </c>
      <c r="F60" s="14">
        <f t="shared" si="3"/>
        <v>16.841720000000002</v>
      </c>
    </row>
    <row r="61" spans="1:6" ht="15" x14ac:dyDescent="0.2">
      <c r="A61" s="59" t="s">
        <v>11</v>
      </c>
      <c r="B61" s="32" t="s">
        <v>46</v>
      </c>
      <c r="C61" s="5">
        <v>0.04</v>
      </c>
      <c r="D61" s="14">
        <f t="shared" si="2"/>
        <v>65.184799999999996</v>
      </c>
      <c r="E61" s="5">
        <v>0.04</v>
      </c>
      <c r="F61" s="14">
        <f t="shared" si="3"/>
        <v>96.238399999999999</v>
      </c>
    </row>
    <row r="62" spans="1:6" ht="15.75" thickBot="1" x14ac:dyDescent="0.25">
      <c r="A62" s="186" t="s">
        <v>28</v>
      </c>
      <c r="B62" s="187"/>
      <c r="C62" s="33">
        <f>SUM(C57:C61)</f>
        <v>7.0935999999999999E-2</v>
      </c>
      <c r="D62" s="62">
        <f>SUM(D57:D61)</f>
        <v>115.59872432</v>
      </c>
      <c r="E62" s="33">
        <f>SUM(E57:E61)</f>
        <v>7.0935999999999999E-2</v>
      </c>
      <c r="F62" s="62">
        <f>SUM(F57:F61)</f>
        <v>170.66917855999998</v>
      </c>
    </row>
    <row r="63" spans="1:6" ht="88.5" customHeight="1" thickBot="1" x14ac:dyDescent="0.25">
      <c r="A63" s="195" t="s">
        <v>98</v>
      </c>
      <c r="B63" s="196"/>
      <c r="C63" s="196"/>
      <c r="D63" s="196"/>
      <c r="E63" s="76"/>
      <c r="F63" s="76"/>
    </row>
    <row r="64" spans="1:6" ht="15.75" thickBot="1" x14ac:dyDescent="0.25">
      <c r="A64" s="34"/>
      <c r="B64" s="18"/>
      <c r="C64" s="35"/>
      <c r="D64" s="36"/>
      <c r="E64" s="35"/>
      <c r="F64" s="36"/>
    </row>
    <row r="65" spans="1:6" ht="15" x14ac:dyDescent="0.2">
      <c r="A65" s="193" t="s">
        <v>27</v>
      </c>
      <c r="B65" s="194"/>
      <c r="C65" s="194"/>
      <c r="D65" s="194"/>
      <c r="E65" s="73"/>
      <c r="F65" s="73"/>
    </row>
    <row r="66" spans="1:6" ht="15" x14ac:dyDescent="0.2">
      <c r="A66" s="56" t="s">
        <v>14</v>
      </c>
      <c r="B66" s="57" t="s">
        <v>79</v>
      </c>
      <c r="C66" s="57" t="s">
        <v>1</v>
      </c>
      <c r="D66" s="57" t="s">
        <v>30</v>
      </c>
      <c r="E66" s="57" t="s">
        <v>1</v>
      </c>
      <c r="F66" s="57" t="s">
        <v>30</v>
      </c>
    </row>
    <row r="67" spans="1:6" ht="15" x14ac:dyDescent="0.2">
      <c r="A67" s="59" t="s">
        <v>6</v>
      </c>
      <c r="B67" s="9" t="s">
        <v>80</v>
      </c>
      <c r="C67" s="6">
        <v>6.1999999999999998E-3</v>
      </c>
      <c r="D67" s="14">
        <f>C67*D$20</f>
        <v>10.103643999999999</v>
      </c>
      <c r="E67" s="6">
        <v>6.1999999999999998E-3</v>
      </c>
      <c r="F67" s="14">
        <f>E67*F$20</f>
        <v>14.916952</v>
      </c>
    </row>
    <row r="68" spans="1:6" ht="15" x14ac:dyDescent="0.2">
      <c r="A68" s="59" t="s">
        <v>7</v>
      </c>
      <c r="B68" s="9" t="s">
        <v>81</v>
      </c>
      <c r="C68" s="6">
        <v>2.8E-3</v>
      </c>
      <c r="D68" s="14">
        <f t="shared" ref="D68:D72" si="4">C68*D$20</f>
        <v>4.5629359999999997</v>
      </c>
      <c r="E68" s="6">
        <v>2.8E-3</v>
      </c>
      <c r="F68" s="14">
        <f t="shared" ref="F68:F69" si="5">E68*F$20</f>
        <v>6.736688</v>
      </c>
    </row>
    <row r="69" spans="1:6" ht="15" x14ac:dyDescent="0.2">
      <c r="A69" s="59" t="s">
        <v>8</v>
      </c>
      <c r="B69" s="9" t="s">
        <v>82</v>
      </c>
      <c r="C69" s="6">
        <v>2.0000000000000001E-4</v>
      </c>
      <c r="D69" s="14">
        <f t="shared" si="4"/>
        <v>0.32592399999999999</v>
      </c>
      <c r="E69" s="6">
        <v>2.0000000000000001E-4</v>
      </c>
      <c r="F69" s="14">
        <f t="shared" si="5"/>
        <v>0.48119200000000001</v>
      </c>
    </row>
    <row r="70" spans="1:6" ht="15" x14ac:dyDescent="0.2">
      <c r="A70" s="59" t="s">
        <v>9</v>
      </c>
      <c r="B70" s="9" t="s">
        <v>83</v>
      </c>
      <c r="C70" s="6">
        <v>3.3E-3</v>
      </c>
      <c r="D70" s="14">
        <f>C70*D$20</f>
        <v>5.3777459999999992</v>
      </c>
      <c r="E70" s="6">
        <v>3.3E-3</v>
      </c>
      <c r="F70" s="14">
        <f>E70*F$20</f>
        <v>7.9396680000000002</v>
      </c>
    </row>
    <row r="71" spans="1:6" ht="15" x14ac:dyDescent="0.2">
      <c r="A71" s="59" t="s">
        <v>10</v>
      </c>
      <c r="B71" s="9" t="s">
        <v>84</v>
      </c>
      <c r="C71" s="6">
        <v>6.9999999999999999E-4</v>
      </c>
      <c r="D71" s="14">
        <f t="shared" si="4"/>
        <v>1.1407339999999999</v>
      </c>
      <c r="E71" s="6">
        <v>6.9999999999999999E-4</v>
      </c>
      <c r="F71" s="14">
        <f t="shared" ref="F71:F72" si="6">E71*F$20</f>
        <v>1.684172</v>
      </c>
    </row>
    <row r="72" spans="1:6" ht="15" x14ac:dyDescent="0.2">
      <c r="A72" s="59" t="s">
        <v>11</v>
      </c>
      <c r="B72" s="9" t="s">
        <v>85</v>
      </c>
      <c r="C72" s="6">
        <v>0</v>
      </c>
      <c r="D72" s="14">
        <f t="shared" si="4"/>
        <v>0</v>
      </c>
      <c r="E72" s="6">
        <v>0</v>
      </c>
      <c r="F72" s="14">
        <f t="shared" si="6"/>
        <v>0</v>
      </c>
    </row>
    <row r="73" spans="1:6" ht="15" customHeight="1" x14ac:dyDescent="0.2">
      <c r="A73" s="162" t="s">
        <v>28</v>
      </c>
      <c r="B73" s="138"/>
      <c r="C73" s="37"/>
      <c r="D73" s="38">
        <f>SUM(D67:D72)</f>
        <v>21.510983999999997</v>
      </c>
      <c r="E73" s="37"/>
      <c r="F73" s="38">
        <f>SUM(F67:F72)</f>
        <v>31.758672000000001</v>
      </c>
    </row>
    <row r="74" spans="1:6" ht="15" x14ac:dyDescent="0.2">
      <c r="A74" s="39"/>
      <c r="B74" s="40"/>
      <c r="C74" s="160"/>
      <c r="D74" s="161"/>
      <c r="E74" s="160"/>
      <c r="F74" s="161"/>
    </row>
    <row r="75" spans="1:6" ht="15" x14ac:dyDescent="0.2">
      <c r="A75" s="56" t="s">
        <v>15</v>
      </c>
      <c r="B75" s="57" t="s">
        <v>86</v>
      </c>
      <c r="C75" s="41"/>
      <c r="D75" s="57" t="s">
        <v>30</v>
      </c>
      <c r="E75" s="41"/>
      <c r="F75" s="57" t="s">
        <v>30</v>
      </c>
    </row>
    <row r="76" spans="1:6" ht="15" x14ac:dyDescent="0.2">
      <c r="A76" s="59" t="s">
        <v>6</v>
      </c>
      <c r="B76" s="9" t="s">
        <v>87</v>
      </c>
      <c r="C76" s="42"/>
      <c r="D76" s="14"/>
      <c r="E76" s="42"/>
      <c r="F76" s="14"/>
    </row>
    <row r="77" spans="1:6" ht="15" customHeight="1" x14ac:dyDescent="0.2">
      <c r="A77" s="188" t="s">
        <v>28</v>
      </c>
      <c r="B77" s="190"/>
      <c r="C77" s="190"/>
      <c r="D77" s="190"/>
      <c r="E77" s="74"/>
      <c r="F77" s="74"/>
    </row>
    <row r="78" spans="1:6" ht="15" x14ac:dyDescent="0.2">
      <c r="A78" s="39"/>
      <c r="B78" s="43"/>
      <c r="C78" s="63"/>
      <c r="D78" s="64"/>
      <c r="E78" s="63"/>
      <c r="F78" s="64"/>
    </row>
    <row r="79" spans="1:6" ht="15" customHeight="1" x14ac:dyDescent="0.2">
      <c r="A79" s="191" t="s">
        <v>47</v>
      </c>
      <c r="B79" s="192"/>
      <c r="C79" s="192"/>
      <c r="D79" s="192"/>
      <c r="E79" s="75"/>
      <c r="F79" s="75"/>
    </row>
    <row r="80" spans="1:6" ht="15" customHeight="1" x14ac:dyDescent="0.2">
      <c r="A80" s="56">
        <v>4</v>
      </c>
      <c r="B80" s="57" t="s">
        <v>48</v>
      </c>
      <c r="C80" s="138" t="s">
        <v>30</v>
      </c>
      <c r="D80" s="139"/>
      <c r="E80" s="138" t="s">
        <v>30</v>
      </c>
      <c r="F80" s="139"/>
    </row>
    <row r="81" spans="1:6" ht="15" x14ac:dyDescent="0.2">
      <c r="A81" s="59" t="s">
        <v>14</v>
      </c>
      <c r="B81" s="44" t="s">
        <v>79</v>
      </c>
      <c r="C81" s="142">
        <f>D73</f>
        <v>21.510983999999997</v>
      </c>
      <c r="D81" s="143"/>
      <c r="E81" s="142">
        <f>F73</f>
        <v>31.758672000000001</v>
      </c>
      <c r="F81" s="143"/>
    </row>
    <row r="82" spans="1:6" ht="15" x14ac:dyDescent="0.2">
      <c r="A82" s="59" t="s">
        <v>15</v>
      </c>
      <c r="B82" s="44" t="s">
        <v>86</v>
      </c>
      <c r="C82" s="144"/>
      <c r="D82" s="145"/>
      <c r="E82" s="144"/>
      <c r="F82" s="145"/>
    </row>
    <row r="83" spans="1:6" ht="15" x14ac:dyDescent="0.2">
      <c r="A83" s="59" t="s">
        <v>96</v>
      </c>
      <c r="B83" s="53" t="s">
        <v>97</v>
      </c>
      <c r="C83" s="54"/>
      <c r="D83" s="55">
        <f>C81*C38</f>
        <v>7.485822432</v>
      </c>
      <c r="E83" s="54"/>
      <c r="F83" s="55">
        <f>E81*E38</f>
        <v>11.052017856000001</v>
      </c>
    </row>
    <row r="84" spans="1:6" ht="15.75" thickBot="1" x14ac:dyDescent="0.25">
      <c r="A84" s="169" t="s">
        <v>28</v>
      </c>
      <c r="B84" s="170"/>
      <c r="C84" s="146">
        <f>SUM(C81:D83)</f>
        <v>28.996806431999996</v>
      </c>
      <c r="D84" s="147"/>
      <c r="E84" s="146">
        <f>SUM(E81:F83)</f>
        <v>42.810689856000003</v>
      </c>
      <c r="F84" s="147"/>
    </row>
    <row r="85" spans="1:6" s="46" customFormat="1" ht="15.75" thickBot="1" x14ac:dyDescent="0.25">
      <c r="A85" s="18"/>
      <c r="B85" s="18"/>
      <c r="C85" s="45"/>
      <c r="D85" s="45"/>
      <c r="E85" s="45"/>
      <c r="F85" s="45"/>
    </row>
    <row r="86" spans="1:6" s="46" customFormat="1" ht="15" x14ac:dyDescent="0.2">
      <c r="A86" s="171" t="s">
        <v>49</v>
      </c>
      <c r="B86" s="172"/>
      <c r="C86" s="172"/>
      <c r="D86" s="172"/>
      <c r="E86" s="73"/>
      <c r="F86" s="73"/>
    </row>
    <row r="87" spans="1:6" ht="15" customHeight="1" x14ac:dyDescent="0.2">
      <c r="A87" s="56">
        <v>5</v>
      </c>
      <c r="B87" s="57" t="s">
        <v>50</v>
      </c>
      <c r="C87" s="138" t="s">
        <v>30</v>
      </c>
      <c r="D87" s="139"/>
      <c r="E87" s="138" t="s">
        <v>30</v>
      </c>
      <c r="F87" s="139"/>
    </row>
    <row r="88" spans="1:6" ht="15" x14ac:dyDescent="0.2">
      <c r="A88" s="59" t="s">
        <v>6</v>
      </c>
      <c r="B88" s="9" t="s">
        <v>51</v>
      </c>
      <c r="C88" s="132">
        <f>Uniforme!E21</f>
        <v>75.568333333333328</v>
      </c>
      <c r="D88" s="133"/>
      <c r="E88" s="132">
        <f>Uniforme!E10</f>
        <v>150.48333333333332</v>
      </c>
      <c r="F88" s="133"/>
    </row>
    <row r="89" spans="1:6" ht="15" x14ac:dyDescent="0.2">
      <c r="A89" s="59" t="s">
        <v>7</v>
      </c>
      <c r="B89" s="9" t="s">
        <v>88</v>
      </c>
      <c r="C89" s="134"/>
      <c r="D89" s="135"/>
      <c r="E89" s="134"/>
      <c r="F89" s="135"/>
    </row>
    <row r="90" spans="1:6" ht="15" x14ac:dyDescent="0.2">
      <c r="A90" s="59" t="s">
        <v>8</v>
      </c>
      <c r="B90" s="9" t="s">
        <v>89</v>
      </c>
      <c r="C90" s="132"/>
      <c r="D90" s="133"/>
      <c r="E90" s="132"/>
      <c r="F90" s="133"/>
    </row>
    <row r="91" spans="1:6" ht="15" x14ac:dyDescent="0.2">
      <c r="A91" s="59" t="s">
        <v>9</v>
      </c>
      <c r="B91" s="9" t="s">
        <v>2</v>
      </c>
      <c r="C91" s="132"/>
      <c r="D91" s="133"/>
      <c r="E91" s="132"/>
      <c r="F91" s="133"/>
    </row>
    <row r="92" spans="1:6" ht="15.75" thickBot="1" x14ac:dyDescent="0.25">
      <c r="A92" s="169" t="s">
        <v>28</v>
      </c>
      <c r="B92" s="170"/>
      <c r="C92" s="136">
        <f>SUM(C88:D91)</f>
        <v>75.568333333333328</v>
      </c>
      <c r="D92" s="137"/>
      <c r="E92" s="136">
        <f>SUM(E88:F91)</f>
        <v>150.48333333333332</v>
      </c>
      <c r="F92" s="137"/>
    </row>
    <row r="93" spans="1:6" ht="15.75" thickBot="1" x14ac:dyDescent="0.25">
      <c r="A93" s="173"/>
      <c r="B93" s="173"/>
      <c r="C93" s="173"/>
      <c r="D93" s="173"/>
      <c r="E93" s="71"/>
      <c r="F93" s="71"/>
    </row>
    <row r="94" spans="1:6" s="47" customFormat="1" ht="15" x14ac:dyDescent="0.2">
      <c r="A94" s="171" t="s">
        <v>52</v>
      </c>
      <c r="B94" s="172"/>
      <c r="C94" s="172"/>
      <c r="D94" s="172"/>
      <c r="E94" s="73"/>
      <c r="F94" s="73"/>
    </row>
    <row r="95" spans="1:6" ht="15" x14ac:dyDescent="0.2">
      <c r="A95" s="56">
        <v>6</v>
      </c>
      <c r="B95" s="57" t="s">
        <v>90</v>
      </c>
      <c r="C95" s="57" t="s">
        <v>1</v>
      </c>
      <c r="D95" s="60" t="s">
        <v>30</v>
      </c>
      <c r="E95" s="57" t="s">
        <v>1</v>
      </c>
      <c r="F95" s="60" t="s">
        <v>30</v>
      </c>
    </row>
    <row r="96" spans="1:6" ht="15" x14ac:dyDescent="0.2">
      <c r="A96" s="59" t="s">
        <v>6</v>
      </c>
      <c r="B96" s="9" t="s">
        <v>91</v>
      </c>
      <c r="C96" s="5">
        <v>0.03</v>
      </c>
      <c r="D96" s="13">
        <f>C96*(D20+C53+D62+C84+C92)</f>
        <v>124.24787716359999</v>
      </c>
      <c r="E96" s="5">
        <v>0.03</v>
      </c>
      <c r="F96" s="13">
        <f>E96*(F20+E53+F62+E84+E92)</f>
        <v>164.97367212879999</v>
      </c>
    </row>
    <row r="97" spans="1:9" ht="15" x14ac:dyDescent="0.2">
      <c r="A97" s="59" t="s">
        <v>7</v>
      </c>
      <c r="B97" s="9" t="s">
        <v>3</v>
      </c>
      <c r="C97" s="5">
        <v>0.02</v>
      </c>
      <c r="D97" s="13">
        <f>C97*(D20+C53+D62+C84+C92+D96)</f>
        <v>85.316875652338666</v>
      </c>
      <c r="E97" s="5">
        <v>0.02</v>
      </c>
      <c r="F97" s="13">
        <f>E97*(F20+E53+F62+E84+E92+F96)</f>
        <v>113.28192152844268</v>
      </c>
    </row>
    <row r="98" spans="1:9" ht="15" x14ac:dyDescent="0.2">
      <c r="A98" s="59" t="s">
        <v>8</v>
      </c>
      <c r="B98" s="9" t="s">
        <v>92</v>
      </c>
      <c r="C98" s="5">
        <f t="shared" ref="C98" si="7">SUM(C99:C101)</f>
        <v>8.6499999999999994E-2</v>
      </c>
      <c r="D98" s="14">
        <f>SUM(D99:D101)</f>
        <v>412.01466550661405</v>
      </c>
      <c r="E98" s="5">
        <f t="shared" ref="E98" si="8">SUM(E99:E101)</f>
        <v>8.6499999999999994E-2</v>
      </c>
      <c r="F98" s="14">
        <f>SUM(F99:F101)</f>
        <v>547.06425486888315</v>
      </c>
      <c r="I98" s="94"/>
    </row>
    <row r="99" spans="1:9" ht="15" x14ac:dyDescent="0.2">
      <c r="A99" s="59"/>
      <c r="B99" s="9" t="s">
        <v>17</v>
      </c>
      <c r="C99" s="5">
        <v>6.4999999999999997E-3</v>
      </c>
      <c r="D99" s="14">
        <f>C99*(D20+C53+D62+C84+C92+D96+D97)/(1-C98)</f>
        <v>30.960639604543253</v>
      </c>
      <c r="E99" s="5">
        <v>6.4999999999999997E-3</v>
      </c>
      <c r="F99" s="14">
        <f>E99*(F20+E53+F62+E84+E92+F96+F97)/(1-E98)</f>
        <v>41.108874643326487</v>
      </c>
    </row>
    <row r="100" spans="1:9" ht="15" x14ac:dyDescent="0.2">
      <c r="A100" s="59"/>
      <c r="B100" s="9" t="s">
        <v>18</v>
      </c>
      <c r="C100" s="5">
        <v>0.03</v>
      </c>
      <c r="D100" s="14">
        <f>C100*(D20+C53+D62+C84+C92+D96+D97)/(1-C98)</f>
        <v>142.89525971327654</v>
      </c>
      <c r="E100" s="5">
        <v>0.03</v>
      </c>
      <c r="F100" s="14">
        <f>E100*(F20+E53+F62+E84+E92+F96+F97)/(1-E98)</f>
        <v>189.73326758458376</v>
      </c>
    </row>
    <row r="101" spans="1:9" ht="15.75" customHeight="1" x14ac:dyDescent="0.2">
      <c r="A101" s="59"/>
      <c r="B101" s="9" t="s">
        <v>19</v>
      </c>
      <c r="C101" s="5">
        <v>0.05</v>
      </c>
      <c r="D101" s="14">
        <f>C101*(D20+C53+D62+C84+C92+D96+D97)/(1-C98)</f>
        <v>238.15876618879426</v>
      </c>
      <c r="E101" s="5">
        <v>0.05</v>
      </c>
      <c r="F101" s="14">
        <f>E101*(F20+E53+F62+E84+E92+F96+F97)/(1-E98)</f>
        <v>316.22211264097297</v>
      </c>
    </row>
    <row r="102" spans="1:9" ht="15.75" customHeight="1" thickBot="1" x14ac:dyDescent="0.25">
      <c r="A102" s="169" t="s">
        <v>28</v>
      </c>
      <c r="B102" s="170"/>
      <c r="C102" s="33">
        <f>SUM(C96,C98,C97)</f>
        <v>0.13649999999999998</v>
      </c>
      <c r="D102" s="62">
        <f>SUM(D96:D98)</f>
        <v>621.57941832255278</v>
      </c>
      <c r="E102" s="33">
        <f>SUM(E96,E98,E97)</f>
        <v>0.13649999999999998</v>
      </c>
      <c r="F102" s="62">
        <f>SUM(F96:F98)</f>
        <v>825.31984852612584</v>
      </c>
    </row>
    <row r="103" spans="1:9" s="46" customFormat="1" ht="15" customHeight="1" thickBot="1" x14ac:dyDescent="0.25">
      <c r="A103" s="48"/>
      <c r="B103" s="18"/>
      <c r="C103" s="35"/>
      <c r="D103" s="36"/>
      <c r="E103" s="35"/>
      <c r="F103" s="36"/>
    </row>
    <row r="104" spans="1:9" ht="15" customHeight="1" x14ac:dyDescent="0.2">
      <c r="A104" s="163" t="s">
        <v>93</v>
      </c>
      <c r="B104" s="164"/>
      <c r="C104" s="164"/>
      <c r="D104" s="164"/>
      <c r="E104" s="18"/>
      <c r="F104" s="18"/>
    </row>
    <row r="105" spans="1:9" ht="15" customHeight="1" x14ac:dyDescent="0.2">
      <c r="A105" s="162" t="s">
        <v>53</v>
      </c>
      <c r="B105" s="138"/>
      <c r="C105" s="138" t="s">
        <v>30</v>
      </c>
      <c r="D105" s="139"/>
      <c r="E105" s="138" t="s">
        <v>30</v>
      </c>
      <c r="F105" s="139"/>
    </row>
    <row r="106" spans="1:9" s="47" customFormat="1" ht="15" customHeight="1" x14ac:dyDescent="0.2">
      <c r="A106" s="59" t="s">
        <v>6</v>
      </c>
      <c r="B106" s="9" t="s">
        <v>54</v>
      </c>
      <c r="C106" s="140">
        <f>D20</f>
        <v>1629.62</v>
      </c>
      <c r="D106" s="141"/>
      <c r="E106" s="140">
        <f>F20</f>
        <v>2405.96</v>
      </c>
      <c r="F106" s="141"/>
    </row>
    <row r="107" spans="1:9" ht="15" x14ac:dyDescent="0.2">
      <c r="A107" s="59" t="s">
        <v>7</v>
      </c>
      <c r="B107" s="9" t="s">
        <v>31</v>
      </c>
      <c r="C107" s="140">
        <f>C53</f>
        <v>2291.8120413679999</v>
      </c>
      <c r="D107" s="141"/>
      <c r="E107" s="140">
        <f>E53</f>
        <v>2729.1992025440004</v>
      </c>
      <c r="F107" s="141"/>
    </row>
    <row r="108" spans="1:9" ht="15" x14ac:dyDescent="0.2">
      <c r="A108" s="59" t="s">
        <v>8</v>
      </c>
      <c r="B108" s="9" t="s">
        <v>42</v>
      </c>
      <c r="C108" s="140">
        <f>D62</f>
        <v>115.59872432</v>
      </c>
      <c r="D108" s="141"/>
      <c r="E108" s="140">
        <f>F62</f>
        <v>170.66917855999998</v>
      </c>
      <c r="F108" s="141"/>
    </row>
    <row r="109" spans="1:9" ht="15" customHeight="1" x14ac:dyDescent="0.2">
      <c r="A109" s="59" t="s">
        <v>9</v>
      </c>
      <c r="B109" s="9" t="s">
        <v>27</v>
      </c>
      <c r="C109" s="140">
        <f>C84</f>
        <v>28.996806431999996</v>
      </c>
      <c r="D109" s="141"/>
      <c r="E109" s="140">
        <f>E84</f>
        <v>42.810689856000003</v>
      </c>
      <c r="F109" s="141"/>
    </row>
    <row r="110" spans="1:9" ht="30" customHeight="1" x14ac:dyDescent="0.2">
      <c r="A110" s="59" t="s">
        <v>10</v>
      </c>
      <c r="B110" s="9" t="s">
        <v>49</v>
      </c>
      <c r="C110" s="140">
        <f>C92</f>
        <v>75.568333333333328</v>
      </c>
      <c r="D110" s="141"/>
      <c r="E110" s="140">
        <f>E92</f>
        <v>150.48333333333332</v>
      </c>
      <c r="F110" s="141"/>
    </row>
    <row r="111" spans="1:9" ht="15" customHeight="1" x14ac:dyDescent="0.2">
      <c r="A111" s="165" t="s">
        <v>55</v>
      </c>
      <c r="B111" s="166"/>
      <c r="C111" s="140">
        <f>SUM(C106:D110)</f>
        <v>4141.5959054533332</v>
      </c>
      <c r="D111" s="141"/>
      <c r="E111" s="140">
        <f>SUM(E106:F110)</f>
        <v>5499.1224042933336</v>
      </c>
      <c r="F111" s="141"/>
    </row>
    <row r="112" spans="1:9" ht="16.5" customHeight="1" thickBot="1" x14ac:dyDescent="0.25">
      <c r="A112" s="49" t="s">
        <v>11</v>
      </c>
      <c r="B112" s="50" t="s">
        <v>56</v>
      </c>
      <c r="C112" s="148">
        <f>D102</f>
        <v>621.57941832255278</v>
      </c>
      <c r="D112" s="149"/>
      <c r="E112" s="148">
        <f>F102</f>
        <v>825.31984852612584</v>
      </c>
      <c r="F112" s="149"/>
    </row>
    <row r="113" spans="1:6" ht="15" customHeight="1" x14ac:dyDescent="0.2">
      <c r="A113" s="167" t="s">
        <v>57</v>
      </c>
      <c r="B113" s="168"/>
      <c r="C113" s="150">
        <f>SUM(C111,C112)</f>
        <v>4763.1753237758858</v>
      </c>
      <c r="D113" s="151"/>
      <c r="E113" s="150">
        <f>SUM(E111,E112)</f>
        <v>6324.4422528194591</v>
      </c>
      <c r="F113" s="151"/>
    </row>
    <row r="114" spans="1:6" ht="15" customHeight="1" x14ac:dyDescent="0.2">
      <c r="A114" s="162" t="s">
        <v>94</v>
      </c>
      <c r="B114" s="138"/>
      <c r="C114" s="130">
        <f>C113*C4</f>
        <v>14289.525971327657</v>
      </c>
      <c r="D114" s="131"/>
      <c r="E114" s="130">
        <f>E113*E4</f>
        <v>37946.653516916755</v>
      </c>
      <c r="F114" s="131"/>
    </row>
    <row r="115" spans="1:6" ht="15" customHeight="1" x14ac:dyDescent="0.2">
      <c r="A115" s="162" t="s">
        <v>95</v>
      </c>
      <c r="B115" s="138"/>
      <c r="C115" s="130">
        <f>C114*12</f>
        <v>171474.31165593187</v>
      </c>
      <c r="D115" s="131"/>
      <c r="E115" s="130">
        <f>E114*12</f>
        <v>455359.84220300103</v>
      </c>
      <c r="F115" s="131"/>
    </row>
    <row r="117" spans="1:6" x14ac:dyDescent="0.2">
      <c r="D117" s="1"/>
      <c r="F117" s="1"/>
    </row>
  </sheetData>
  <mergeCells count="113">
    <mergeCell ref="E3:F3"/>
    <mergeCell ref="E4:F4"/>
    <mergeCell ref="C74:D74"/>
    <mergeCell ref="C80:D80"/>
    <mergeCell ref="C81:D81"/>
    <mergeCell ref="A77:D77"/>
    <mergeCell ref="A79:D79"/>
    <mergeCell ref="A73:B73"/>
    <mergeCell ref="A48:D48"/>
    <mergeCell ref="A53:B53"/>
    <mergeCell ref="A55:D55"/>
    <mergeCell ref="A62:B62"/>
    <mergeCell ref="A65:D65"/>
    <mergeCell ref="A63:D63"/>
    <mergeCell ref="C49:D49"/>
    <mergeCell ref="C50:D50"/>
    <mergeCell ref="C51:D51"/>
    <mergeCell ref="C52:D52"/>
    <mergeCell ref="C53:D53"/>
    <mergeCell ref="E13:F13"/>
    <mergeCell ref="E14:F14"/>
    <mergeCell ref="E15:F15"/>
    <mergeCell ref="E16:F16"/>
    <mergeCell ref="E17:F17"/>
    <mergeCell ref="C82:D82"/>
    <mergeCell ref="C84:D84"/>
    <mergeCell ref="C87:D87"/>
    <mergeCell ref="C88:D88"/>
    <mergeCell ref="C89:D89"/>
    <mergeCell ref="A1:D1"/>
    <mergeCell ref="A2:D2"/>
    <mergeCell ref="A3:B3"/>
    <mergeCell ref="A4:B4"/>
    <mergeCell ref="A5:D5"/>
    <mergeCell ref="C3:D3"/>
    <mergeCell ref="C4:D4"/>
    <mergeCell ref="A38:B38"/>
    <mergeCell ref="A12:D12"/>
    <mergeCell ref="A20:B20"/>
    <mergeCell ref="A22:D22"/>
    <mergeCell ref="A27:B27"/>
    <mergeCell ref="C18:D18"/>
    <mergeCell ref="C19:D19"/>
    <mergeCell ref="C13:D13"/>
    <mergeCell ref="C14:D14"/>
    <mergeCell ref="C15:D15"/>
    <mergeCell ref="C16:D16"/>
    <mergeCell ref="C17:D17"/>
    <mergeCell ref="C91:D91"/>
    <mergeCell ref="C92:D92"/>
    <mergeCell ref="C105:D105"/>
    <mergeCell ref="A84:B84"/>
    <mergeCell ref="A86:D86"/>
    <mergeCell ref="A93:D93"/>
    <mergeCell ref="A92:B92"/>
    <mergeCell ref="A94:D94"/>
    <mergeCell ref="A102:B102"/>
    <mergeCell ref="C90:D90"/>
    <mergeCell ref="A115:B115"/>
    <mergeCell ref="A104:D104"/>
    <mergeCell ref="A105:B105"/>
    <mergeCell ref="A111:B111"/>
    <mergeCell ref="A114:B114"/>
    <mergeCell ref="A113:B113"/>
    <mergeCell ref="C111:D111"/>
    <mergeCell ref="C112:D112"/>
    <mergeCell ref="C113:D113"/>
    <mergeCell ref="C114:D114"/>
    <mergeCell ref="C115:D115"/>
    <mergeCell ref="C106:D106"/>
    <mergeCell ref="C107:D107"/>
    <mergeCell ref="C108:D108"/>
    <mergeCell ref="C109:D109"/>
    <mergeCell ref="C110:D110"/>
    <mergeCell ref="E18:F18"/>
    <mergeCell ref="E19:F19"/>
    <mergeCell ref="E49:F49"/>
    <mergeCell ref="E50:F50"/>
    <mergeCell ref="E51:F51"/>
    <mergeCell ref="E52:F52"/>
    <mergeCell ref="E53:F53"/>
    <mergeCell ref="E74:F74"/>
    <mergeCell ref="E80:F80"/>
    <mergeCell ref="E81:F81"/>
    <mergeCell ref="E82:F82"/>
    <mergeCell ref="E84:F84"/>
    <mergeCell ref="E87:F87"/>
    <mergeCell ref="E109:F109"/>
    <mergeCell ref="E110:F110"/>
    <mergeCell ref="E111:F111"/>
    <mergeCell ref="E112:F112"/>
    <mergeCell ref="E113:F113"/>
    <mergeCell ref="E114:F114"/>
    <mergeCell ref="E115:F115"/>
    <mergeCell ref="E88:F88"/>
    <mergeCell ref="E89:F89"/>
    <mergeCell ref="E90:F90"/>
    <mergeCell ref="E91:F91"/>
    <mergeCell ref="E92:F92"/>
    <mergeCell ref="E105:F105"/>
    <mergeCell ref="E106:F106"/>
    <mergeCell ref="E107:F107"/>
    <mergeCell ref="E108:F108"/>
    <mergeCell ref="E6:F6"/>
    <mergeCell ref="E7:F7"/>
    <mergeCell ref="E8:F8"/>
    <mergeCell ref="E9:F9"/>
    <mergeCell ref="E10:F10"/>
    <mergeCell ref="C6:D6"/>
    <mergeCell ref="C7:D7"/>
    <mergeCell ref="C8:D8"/>
    <mergeCell ref="C9:D9"/>
    <mergeCell ref="C10:D10"/>
  </mergeCells>
  <pageMargins left="0.511811024" right="0.511811024" top="0.78740157499999996" bottom="0.78740157499999996" header="0.31496062000000002" footer="0.31496062000000002"/>
  <pageSetup paperSize="9" scale="55" fitToHeight="0"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I47"/>
  <sheetViews>
    <sheetView topLeftCell="A22" workbookViewId="0">
      <selection activeCell="C29" sqref="C29"/>
    </sheetView>
  </sheetViews>
  <sheetFormatPr defaultRowHeight="15.75" x14ac:dyDescent="0.25"/>
  <cols>
    <col min="1" max="1" width="3.28515625" style="113" bestFit="1" customWidth="1"/>
    <col min="2" max="2" width="60.5703125" style="3" customWidth="1"/>
    <col min="3" max="3" width="13.7109375" style="80" customWidth="1"/>
    <col min="4" max="4" width="18.42578125" style="80" customWidth="1"/>
    <col min="5" max="5" width="18.85546875" style="80" customWidth="1"/>
    <col min="6" max="6" width="12.42578125" style="3" customWidth="1"/>
    <col min="7" max="7" width="28.7109375" style="3" customWidth="1"/>
    <col min="8" max="8" width="9.140625" style="77"/>
    <col min="9" max="9" width="14.28515625" style="77" bestFit="1" customWidth="1"/>
    <col min="10" max="16384" width="9.140625" style="77"/>
  </cols>
  <sheetData>
    <row r="2" spans="1:7" ht="31.5" x14ac:dyDescent="0.25">
      <c r="B2" s="82" t="s">
        <v>104</v>
      </c>
      <c r="C2" s="82" t="s">
        <v>105</v>
      </c>
      <c r="D2" s="82" t="s">
        <v>106</v>
      </c>
      <c r="E2" s="82" t="s">
        <v>107</v>
      </c>
      <c r="F2" s="82" t="s">
        <v>133</v>
      </c>
      <c r="G2" s="82" t="s">
        <v>132</v>
      </c>
    </row>
    <row r="3" spans="1:7" x14ac:dyDescent="0.25">
      <c r="A3" s="114">
        <v>1</v>
      </c>
      <c r="B3" s="79" t="s">
        <v>108</v>
      </c>
      <c r="C3" s="81" t="s">
        <v>126</v>
      </c>
      <c r="D3" s="81">
        <v>4</v>
      </c>
      <c r="E3" s="81">
        <f>D3*12</f>
        <v>48</v>
      </c>
      <c r="F3" s="83">
        <v>17.66</v>
      </c>
      <c r="G3" s="115">
        <f>D3*F3</f>
        <v>70.64</v>
      </c>
    </row>
    <row r="4" spans="1:7" x14ac:dyDescent="0.25">
      <c r="A4" s="114">
        <v>2</v>
      </c>
      <c r="B4" s="79" t="s">
        <v>134</v>
      </c>
      <c r="C4" s="81" t="s">
        <v>127</v>
      </c>
      <c r="D4" s="81">
        <v>20</v>
      </c>
      <c r="E4" s="81">
        <f t="shared" ref="E4:E24" si="0">D4*12</f>
        <v>240</v>
      </c>
      <c r="F4" s="83">
        <v>4.29</v>
      </c>
      <c r="G4" s="115">
        <f t="shared" ref="G4:G24" si="1">D4*F4</f>
        <v>85.8</v>
      </c>
    </row>
    <row r="5" spans="1:7" x14ac:dyDescent="0.25">
      <c r="A5" s="114">
        <v>3</v>
      </c>
      <c r="B5" s="79" t="s">
        <v>109</v>
      </c>
      <c r="C5" s="81" t="s">
        <v>194</v>
      </c>
      <c r="D5" s="81">
        <v>2400</v>
      </c>
      <c r="E5" s="81">
        <f t="shared" si="0"/>
        <v>28800</v>
      </c>
      <c r="F5" s="83">
        <v>12.59</v>
      </c>
      <c r="G5" s="115">
        <f t="shared" si="1"/>
        <v>30216</v>
      </c>
    </row>
    <row r="6" spans="1:7" x14ac:dyDescent="0.25">
      <c r="A6" s="114">
        <v>4</v>
      </c>
      <c r="B6" s="79" t="s">
        <v>110</v>
      </c>
      <c r="C6" s="81" t="s">
        <v>127</v>
      </c>
      <c r="D6" s="81">
        <v>5</v>
      </c>
      <c r="E6" s="81">
        <f t="shared" si="0"/>
        <v>60</v>
      </c>
      <c r="F6" s="83">
        <v>2.39</v>
      </c>
      <c r="G6" s="115">
        <f t="shared" si="1"/>
        <v>11.950000000000001</v>
      </c>
    </row>
    <row r="7" spans="1:7" x14ac:dyDescent="0.25">
      <c r="A7" s="114">
        <v>5</v>
      </c>
      <c r="B7" s="79" t="s">
        <v>111</v>
      </c>
      <c r="C7" s="81" t="s">
        <v>127</v>
      </c>
      <c r="D7" s="81">
        <v>9</v>
      </c>
      <c r="E7" s="81">
        <f t="shared" si="0"/>
        <v>108</v>
      </c>
      <c r="F7" s="83">
        <v>8.0399999999999991</v>
      </c>
      <c r="G7" s="115">
        <f t="shared" si="1"/>
        <v>72.359999999999985</v>
      </c>
    </row>
    <row r="8" spans="1:7" ht="31.5" x14ac:dyDescent="0.25">
      <c r="A8" s="114">
        <v>6</v>
      </c>
      <c r="B8" s="79" t="s">
        <v>112</v>
      </c>
      <c r="C8" s="81" t="s">
        <v>129</v>
      </c>
      <c r="D8" s="81">
        <v>140</v>
      </c>
      <c r="E8" s="81">
        <f t="shared" si="0"/>
        <v>1680</v>
      </c>
      <c r="F8" s="83">
        <v>19.829999999999998</v>
      </c>
      <c r="G8" s="115">
        <f t="shared" si="1"/>
        <v>2776.2</v>
      </c>
    </row>
    <row r="9" spans="1:7" x14ac:dyDescent="0.25">
      <c r="A9" s="114">
        <v>7</v>
      </c>
      <c r="B9" s="79" t="s">
        <v>124</v>
      </c>
      <c r="C9" s="81" t="s">
        <v>127</v>
      </c>
      <c r="D9" s="81">
        <v>5</v>
      </c>
      <c r="E9" s="81">
        <f t="shared" si="0"/>
        <v>60</v>
      </c>
      <c r="F9" s="83">
        <v>23.68</v>
      </c>
      <c r="G9" s="115">
        <f t="shared" si="1"/>
        <v>118.4</v>
      </c>
    </row>
    <row r="10" spans="1:7" x14ac:dyDescent="0.25">
      <c r="A10" s="114">
        <v>8</v>
      </c>
      <c r="B10" s="79" t="s">
        <v>136</v>
      </c>
      <c r="C10" s="81" t="s">
        <v>193</v>
      </c>
      <c r="D10" s="81">
        <v>455</v>
      </c>
      <c r="E10" s="81">
        <f t="shared" si="0"/>
        <v>5460</v>
      </c>
      <c r="F10" s="83">
        <v>10.16</v>
      </c>
      <c r="G10" s="115">
        <f t="shared" si="1"/>
        <v>4622.8</v>
      </c>
    </row>
    <row r="11" spans="1:7" x14ac:dyDescent="0.25">
      <c r="A11" s="114">
        <v>9</v>
      </c>
      <c r="B11" s="79" t="s">
        <v>113</v>
      </c>
      <c r="C11" s="81" t="s">
        <v>127</v>
      </c>
      <c r="D11" s="81">
        <v>15</v>
      </c>
      <c r="E11" s="81">
        <f t="shared" si="0"/>
        <v>180</v>
      </c>
      <c r="F11" s="83">
        <v>2.0299999999999998</v>
      </c>
      <c r="G11" s="115">
        <f t="shared" si="1"/>
        <v>30.449999999999996</v>
      </c>
    </row>
    <row r="12" spans="1:7" x14ac:dyDescent="0.25">
      <c r="A12" s="114">
        <v>10</v>
      </c>
      <c r="B12" s="79" t="s">
        <v>114</v>
      </c>
      <c r="C12" s="81" t="s">
        <v>129</v>
      </c>
      <c r="D12" s="81">
        <v>3</v>
      </c>
      <c r="E12" s="81">
        <f t="shared" si="0"/>
        <v>36</v>
      </c>
      <c r="F12" s="111">
        <v>2.69</v>
      </c>
      <c r="G12" s="116">
        <f t="shared" si="1"/>
        <v>8.07</v>
      </c>
    </row>
    <row r="13" spans="1:7" x14ac:dyDescent="0.25">
      <c r="A13" s="114">
        <v>11</v>
      </c>
      <c r="B13" s="79" t="s">
        <v>135</v>
      </c>
      <c r="C13" s="81" t="s">
        <v>127</v>
      </c>
      <c r="D13" s="81">
        <v>10</v>
      </c>
      <c r="E13" s="81">
        <f t="shared" si="0"/>
        <v>120</v>
      </c>
      <c r="F13" s="83">
        <v>0.84</v>
      </c>
      <c r="G13" s="115">
        <f t="shared" si="1"/>
        <v>8.4</v>
      </c>
    </row>
    <row r="14" spans="1:7" x14ac:dyDescent="0.25">
      <c r="A14" s="114">
        <v>12</v>
      </c>
      <c r="B14" s="79" t="s">
        <v>115</v>
      </c>
      <c r="C14" s="81" t="s">
        <v>127</v>
      </c>
      <c r="D14" s="81">
        <v>10</v>
      </c>
      <c r="E14" s="81">
        <f t="shared" si="0"/>
        <v>120</v>
      </c>
      <c r="F14" s="83">
        <v>33.33</v>
      </c>
      <c r="G14" s="115">
        <f t="shared" si="1"/>
        <v>333.29999999999995</v>
      </c>
    </row>
    <row r="15" spans="1:7" x14ac:dyDescent="0.25">
      <c r="A15" s="114">
        <v>13</v>
      </c>
      <c r="B15" s="79" t="s">
        <v>160</v>
      </c>
      <c r="C15" s="81" t="s">
        <v>127</v>
      </c>
      <c r="D15" s="81">
        <v>6</v>
      </c>
      <c r="E15" s="81">
        <f t="shared" si="0"/>
        <v>72</v>
      </c>
      <c r="F15" s="83">
        <v>28.97</v>
      </c>
      <c r="G15" s="115">
        <f t="shared" ref="G15" si="2">D15*F15</f>
        <v>173.82</v>
      </c>
    </row>
    <row r="16" spans="1:7" ht="31.5" x14ac:dyDescent="0.25">
      <c r="A16" s="114">
        <v>14</v>
      </c>
      <c r="B16" s="79" t="s">
        <v>125</v>
      </c>
      <c r="C16" s="81" t="s">
        <v>127</v>
      </c>
      <c r="D16" s="81">
        <v>15</v>
      </c>
      <c r="E16" s="81">
        <f t="shared" si="0"/>
        <v>180</v>
      </c>
      <c r="F16" s="83">
        <v>5.71</v>
      </c>
      <c r="G16" s="115">
        <f t="shared" si="1"/>
        <v>85.65</v>
      </c>
    </row>
    <row r="17" spans="1:9" x14ac:dyDescent="0.25">
      <c r="A17" s="114">
        <v>15</v>
      </c>
      <c r="B17" s="79" t="s">
        <v>116</v>
      </c>
      <c r="C17" s="81" t="s">
        <v>128</v>
      </c>
      <c r="D17" s="81">
        <v>4</v>
      </c>
      <c r="E17" s="81">
        <f t="shared" si="0"/>
        <v>48</v>
      </c>
      <c r="F17" s="111">
        <v>5.61</v>
      </c>
      <c r="G17" s="116">
        <f t="shared" si="1"/>
        <v>22.44</v>
      </c>
    </row>
    <row r="18" spans="1:9" x14ac:dyDescent="0.25">
      <c r="A18" s="114">
        <v>16</v>
      </c>
      <c r="B18" s="79" t="s">
        <v>117</v>
      </c>
      <c r="C18" s="81" t="s">
        <v>127</v>
      </c>
      <c r="D18" s="81">
        <v>6</v>
      </c>
      <c r="E18" s="81">
        <f t="shared" si="0"/>
        <v>72</v>
      </c>
      <c r="F18" s="83">
        <v>3.5</v>
      </c>
      <c r="G18" s="115">
        <f t="shared" si="1"/>
        <v>21</v>
      </c>
    </row>
    <row r="19" spans="1:9" x14ac:dyDescent="0.25">
      <c r="A19" s="114">
        <v>17</v>
      </c>
      <c r="B19" s="79" t="s">
        <v>118</v>
      </c>
      <c r="C19" s="81" t="s">
        <v>127</v>
      </c>
      <c r="D19" s="81">
        <v>8</v>
      </c>
      <c r="E19" s="81">
        <f t="shared" si="0"/>
        <v>96</v>
      </c>
      <c r="F19" s="83">
        <v>6.01</v>
      </c>
      <c r="G19" s="115">
        <f t="shared" si="1"/>
        <v>48.08</v>
      </c>
    </row>
    <row r="20" spans="1:9" x14ac:dyDescent="0.25">
      <c r="A20" s="114">
        <v>18</v>
      </c>
      <c r="B20" s="79" t="s">
        <v>119</v>
      </c>
      <c r="C20" s="81" t="s">
        <v>129</v>
      </c>
      <c r="D20" s="81">
        <v>2</v>
      </c>
      <c r="E20" s="81">
        <f t="shared" si="0"/>
        <v>24</v>
      </c>
      <c r="F20" s="83">
        <v>8.1300000000000008</v>
      </c>
      <c r="G20" s="115">
        <f t="shared" si="1"/>
        <v>16.260000000000002</v>
      </c>
    </row>
    <row r="21" spans="1:9" x14ac:dyDescent="0.25">
      <c r="A21" s="114">
        <v>19</v>
      </c>
      <c r="B21" s="79" t="s">
        <v>120</v>
      </c>
      <c r="C21" s="81" t="s">
        <v>130</v>
      </c>
      <c r="D21" s="81">
        <v>20</v>
      </c>
      <c r="E21" s="81">
        <f t="shared" si="0"/>
        <v>240</v>
      </c>
      <c r="F21" s="83">
        <v>4.09</v>
      </c>
      <c r="G21" s="115">
        <f t="shared" si="1"/>
        <v>81.8</v>
      </c>
    </row>
    <row r="22" spans="1:9" x14ac:dyDescent="0.25">
      <c r="A22" s="114">
        <v>20</v>
      </c>
      <c r="B22" s="79" t="s">
        <v>121</v>
      </c>
      <c r="C22" s="81" t="s">
        <v>131</v>
      </c>
      <c r="D22" s="81">
        <v>1</v>
      </c>
      <c r="E22" s="81">
        <f t="shared" si="0"/>
        <v>12</v>
      </c>
      <c r="F22" s="83">
        <v>12.88</v>
      </c>
      <c r="G22" s="115">
        <f t="shared" si="1"/>
        <v>12.88</v>
      </c>
    </row>
    <row r="23" spans="1:9" x14ac:dyDescent="0.25">
      <c r="A23" s="114">
        <v>21</v>
      </c>
      <c r="B23" s="79" t="s">
        <v>122</v>
      </c>
      <c r="C23" s="81" t="s">
        <v>127</v>
      </c>
      <c r="D23" s="81">
        <v>10</v>
      </c>
      <c r="E23" s="81">
        <f t="shared" si="0"/>
        <v>120</v>
      </c>
      <c r="F23" s="83">
        <v>8.2799999999999994</v>
      </c>
      <c r="G23" s="115">
        <f t="shared" si="1"/>
        <v>82.8</v>
      </c>
    </row>
    <row r="24" spans="1:9" x14ac:dyDescent="0.25">
      <c r="A24" s="114">
        <v>22</v>
      </c>
      <c r="B24" s="79" t="s">
        <v>123</v>
      </c>
      <c r="C24" s="81" t="s">
        <v>129</v>
      </c>
      <c r="D24" s="81">
        <v>2</v>
      </c>
      <c r="E24" s="81">
        <f t="shared" si="0"/>
        <v>24</v>
      </c>
      <c r="F24" s="83">
        <v>37.57</v>
      </c>
      <c r="G24" s="115">
        <f t="shared" si="1"/>
        <v>75.14</v>
      </c>
    </row>
    <row r="25" spans="1:9" ht="20.25" x14ac:dyDescent="0.3">
      <c r="G25" s="117">
        <f>SUM(G3:G24)</f>
        <v>38974.240000000013</v>
      </c>
    </row>
    <row r="27" spans="1:9" ht="31.5" x14ac:dyDescent="0.25">
      <c r="B27" s="84" t="s">
        <v>137</v>
      </c>
      <c r="C27" s="81" t="s">
        <v>138</v>
      </c>
      <c r="D27" s="78" t="s">
        <v>158</v>
      </c>
      <c r="E27" s="78" t="s">
        <v>159</v>
      </c>
    </row>
    <row r="28" spans="1:9" x14ac:dyDescent="0.25">
      <c r="A28" s="114">
        <v>1</v>
      </c>
      <c r="B28" s="79" t="s">
        <v>139</v>
      </c>
      <c r="C28" s="81">
        <v>21</v>
      </c>
      <c r="D28" s="83">
        <v>1090</v>
      </c>
      <c r="E28" s="83">
        <f>C28*D28/24</f>
        <v>953.75</v>
      </c>
      <c r="I28" s="2"/>
    </row>
    <row r="29" spans="1:9" ht="31.5" x14ac:dyDescent="0.25">
      <c r="A29" s="114">
        <v>2</v>
      </c>
      <c r="B29" s="79" t="s">
        <v>140</v>
      </c>
      <c r="C29" s="81">
        <v>4</v>
      </c>
      <c r="D29" s="83">
        <v>1150.3</v>
      </c>
      <c r="E29" s="83">
        <f t="shared" ref="E29:E46" si="3">C29*D29/24</f>
        <v>191.71666666666667</v>
      </c>
    </row>
    <row r="30" spans="1:9" x14ac:dyDescent="0.25">
      <c r="A30" s="114">
        <v>3</v>
      </c>
      <c r="B30" s="79" t="s">
        <v>141</v>
      </c>
      <c r="C30" s="81">
        <v>5</v>
      </c>
      <c r="D30" s="83">
        <v>24.22</v>
      </c>
      <c r="E30" s="83">
        <f>C30*D30/3</f>
        <v>40.366666666666667</v>
      </c>
    </row>
    <row r="31" spans="1:9" x14ac:dyDescent="0.25">
      <c r="A31" s="114">
        <v>4</v>
      </c>
      <c r="B31" s="79" t="s">
        <v>142</v>
      </c>
      <c r="C31" s="81">
        <v>2</v>
      </c>
      <c r="D31" s="83">
        <v>9.08</v>
      </c>
      <c r="E31" s="83">
        <f>C31*D31/36</f>
        <v>0.50444444444444447</v>
      </c>
    </row>
    <row r="32" spans="1:9" x14ac:dyDescent="0.25">
      <c r="A32" s="114">
        <v>5</v>
      </c>
      <c r="B32" s="79" t="s">
        <v>143</v>
      </c>
      <c r="C32" s="81">
        <v>2</v>
      </c>
      <c r="D32" s="83">
        <v>16.260000000000002</v>
      </c>
      <c r="E32" s="83">
        <f>C32*D32/3</f>
        <v>10.840000000000002</v>
      </c>
    </row>
    <row r="33" spans="1:8" x14ac:dyDescent="0.25">
      <c r="A33" s="114">
        <v>6</v>
      </c>
      <c r="B33" s="79" t="s">
        <v>144</v>
      </c>
      <c r="C33" s="81">
        <v>2</v>
      </c>
      <c r="D33" s="83">
        <v>15.96</v>
      </c>
      <c r="E33" s="83">
        <f>C33*D33/3</f>
        <v>10.64</v>
      </c>
    </row>
    <row r="34" spans="1:8" x14ac:dyDescent="0.25">
      <c r="A34" s="114">
        <v>7</v>
      </c>
      <c r="B34" s="79" t="s">
        <v>145</v>
      </c>
      <c r="C34" s="81">
        <v>15</v>
      </c>
      <c r="D34" s="83">
        <v>95.27</v>
      </c>
      <c r="E34" s="83">
        <f>C34*D34/30</f>
        <v>47.634999999999998</v>
      </c>
      <c r="G34" s="86"/>
      <c r="H34" s="87"/>
    </row>
    <row r="35" spans="1:8" x14ac:dyDescent="0.25">
      <c r="A35" s="114">
        <v>8</v>
      </c>
      <c r="B35" s="79" t="s">
        <v>146</v>
      </c>
      <c r="C35" s="81">
        <v>12</v>
      </c>
      <c r="D35" s="83">
        <v>83.9</v>
      </c>
      <c r="E35" s="83">
        <f>C35*D35/30</f>
        <v>33.56</v>
      </c>
    </row>
    <row r="36" spans="1:8" x14ac:dyDescent="0.25">
      <c r="A36" s="114">
        <v>9</v>
      </c>
      <c r="B36" s="79" t="s">
        <v>147</v>
      </c>
      <c r="C36" s="81">
        <v>7</v>
      </c>
      <c r="D36" s="83">
        <v>129.53</v>
      </c>
      <c r="E36" s="83">
        <f>C36*D36/30</f>
        <v>30.223666666666666</v>
      </c>
    </row>
    <row r="37" spans="1:8" x14ac:dyDescent="0.25">
      <c r="A37" s="114">
        <v>10</v>
      </c>
      <c r="B37" s="79" t="s">
        <v>148</v>
      </c>
      <c r="C37" s="81">
        <v>200</v>
      </c>
      <c r="D37" s="83">
        <v>5.18</v>
      </c>
      <c r="E37" s="83">
        <f>C37*D37/60</f>
        <v>17.266666666666666</v>
      </c>
    </row>
    <row r="38" spans="1:8" x14ac:dyDescent="0.25">
      <c r="A38" s="114">
        <v>11</v>
      </c>
      <c r="B38" s="79" t="s">
        <v>149</v>
      </c>
      <c r="C38" s="81">
        <v>120</v>
      </c>
      <c r="D38" s="83">
        <v>2.78</v>
      </c>
      <c r="E38" s="83">
        <f>C38*D38/30</f>
        <v>11.12</v>
      </c>
    </row>
    <row r="39" spans="1:8" x14ac:dyDescent="0.25">
      <c r="A39" s="114">
        <v>12</v>
      </c>
      <c r="B39" s="79" t="s">
        <v>150</v>
      </c>
      <c r="C39" s="81">
        <v>250</v>
      </c>
      <c r="D39" s="83">
        <v>1.92</v>
      </c>
      <c r="E39" s="83">
        <f>C39*D39/30</f>
        <v>16</v>
      </c>
    </row>
    <row r="40" spans="1:8" ht="31.5" x14ac:dyDescent="0.25">
      <c r="A40" s="114">
        <v>13</v>
      </c>
      <c r="B40" s="79" t="s">
        <v>151</v>
      </c>
      <c r="C40" s="81">
        <v>170</v>
      </c>
      <c r="D40" s="85">
        <v>21.34</v>
      </c>
      <c r="E40" s="83">
        <f>C40*D40/12</f>
        <v>302.31666666666666</v>
      </c>
    </row>
    <row r="41" spans="1:8" x14ac:dyDescent="0.25">
      <c r="A41" s="114">
        <v>14</v>
      </c>
      <c r="B41" s="79" t="s">
        <v>152</v>
      </c>
      <c r="C41" s="81">
        <v>300</v>
      </c>
      <c r="D41" s="83">
        <v>8.84</v>
      </c>
      <c r="E41" s="83">
        <f>C41*D41/12</f>
        <v>221</v>
      </c>
    </row>
    <row r="42" spans="1:8" ht="31.5" x14ac:dyDescent="0.25">
      <c r="A42" s="114">
        <v>15</v>
      </c>
      <c r="B42" s="79" t="s">
        <v>153</v>
      </c>
      <c r="C42" s="81">
        <v>2</v>
      </c>
      <c r="D42" s="83">
        <v>139.49</v>
      </c>
      <c r="E42" s="83">
        <f>C42*D42/60</f>
        <v>4.6496666666666666</v>
      </c>
    </row>
    <row r="43" spans="1:8" x14ac:dyDescent="0.25">
      <c r="A43" s="114">
        <v>16</v>
      </c>
      <c r="B43" s="79" t="s">
        <v>154</v>
      </c>
      <c r="C43" s="81">
        <v>15</v>
      </c>
      <c r="D43" s="83">
        <v>61.39</v>
      </c>
      <c r="E43" s="83">
        <f t="shared" si="3"/>
        <v>38.368749999999999</v>
      </c>
    </row>
    <row r="44" spans="1:8" x14ac:dyDescent="0.25">
      <c r="A44" s="114">
        <v>17</v>
      </c>
      <c r="B44" s="79" t="s">
        <v>155</v>
      </c>
      <c r="C44" s="81">
        <v>2</v>
      </c>
      <c r="D44" s="83">
        <v>1707.34</v>
      </c>
      <c r="E44" s="83">
        <f>C44*D44/36</f>
        <v>94.852222222222224</v>
      </c>
    </row>
    <row r="45" spans="1:8" ht="47.25" x14ac:dyDescent="0.25">
      <c r="A45" s="114">
        <v>18</v>
      </c>
      <c r="B45" s="79" t="s">
        <v>156</v>
      </c>
      <c r="C45" s="81">
        <v>24</v>
      </c>
      <c r="D45" s="83">
        <v>88.45</v>
      </c>
      <c r="E45" s="83">
        <f>C45*D45/12</f>
        <v>176.9</v>
      </c>
    </row>
    <row r="46" spans="1:8" ht="47.25" x14ac:dyDescent="0.25">
      <c r="A46" s="114">
        <v>19</v>
      </c>
      <c r="B46" s="79" t="s">
        <v>157</v>
      </c>
      <c r="C46" s="81">
        <v>24</v>
      </c>
      <c r="D46" s="83">
        <v>50.88</v>
      </c>
      <c r="E46" s="83">
        <f t="shared" si="3"/>
        <v>50.88</v>
      </c>
    </row>
    <row r="47" spans="1:8" ht="20.25" x14ac:dyDescent="0.3">
      <c r="E47" s="112">
        <f>SUM(E28:E46)</f>
        <v>2252.5904166666669</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1"/>
  <sheetViews>
    <sheetView tabSelected="1" workbookViewId="0">
      <selection activeCell="A17" sqref="A17:A18"/>
    </sheetView>
  </sheetViews>
  <sheetFormatPr defaultRowHeight="12.75" x14ac:dyDescent="0.2"/>
  <cols>
    <col min="1" max="1" width="32.28515625" bestFit="1" customWidth="1"/>
    <col min="2" max="2" width="11.42578125" customWidth="1"/>
    <col min="3" max="3" width="11.85546875" bestFit="1" customWidth="1"/>
    <col min="4" max="4" width="11.85546875" customWidth="1"/>
    <col min="5" max="5" width="14" customWidth="1"/>
    <col min="8" max="8" width="14.28515625" bestFit="1" customWidth="1"/>
  </cols>
  <sheetData>
    <row r="1" spans="1:8" x14ac:dyDescent="0.2">
      <c r="A1" s="197" t="s">
        <v>100</v>
      </c>
      <c r="B1" s="197"/>
      <c r="C1" s="197"/>
      <c r="D1" s="197"/>
      <c r="E1" s="197"/>
    </row>
    <row r="2" spans="1:8" s="88" customFormat="1" ht="25.5" x14ac:dyDescent="0.2">
      <c r="A2" s="90" t="s">
        <v>161</v>
      </c>
      <c r="B2" s="91" t="s">
        <v>162</v>
      </c>
      <c r="C2" s="91" t="s">
        <v>163</v>
      </c>
      <c r="D2" s="91" t="s">
        <v>171</v>
      </c>
      <c r="E2" s="91" t="s">
        <v>172</v>
      </c>
    </row>
    <row r="3" spans="1:8" x14ac:dyDescent="0.2">
      <c r="A3" s="44" t="s">
        <v>164</v>
      </c>
      <c r="B3" s="89">
        <v>2</v>
      </c>
      <c r="C3" s="92">
        <v>226.49</v>
      </c>
      <c r="D3" s="92">
        <f>B3*C3</f>
        <v>452.98</v>
      </c>
      <c r="E3" s="92">
        <f>D3/12</f>
        <v>37.748333333333335</v>
      </c>
    </row>
    <row r="4" spans="1:8" x14ac:dyDescent="0.2">
      <c r="A4" s="44" t="s">
        <v>165</v>
      </c>
      <c r="B4" s="89">
        <v>6</v>
      </c>
      <c r="C4" s="92">
        <v>93.1</v>
      </c>
      <c r="D4" s="92">
        <f t="shared" ref="D4:D9" si="0">B4*C4</f>
        <v>558.59999999999991</v>
      </c>
      <c r="E4" s="92">
        <f t="shared" ref="E4:E9" si="1">D4/12</f>
        <v>46.54999999999999</v>
      </c>
    </row>
    <row r="5" spans="1:8" x14ac:dyDescent="0.2">
      <c r="A5" s="44" t="s">
        <v>166</v>
      </c>
      <c r="B5" s="89">
        <v>4</v>
      </c>
      <c r="C5" s="92">
        <v>74.930000000000007</v>
      </c>
      <c r="D5" s="92">
        <f t="shared" si="0"/>
        <v>299.72000000000003</v>
      </c>
      <c r="E5" s="92">
        <f t="shared" si="1"/>
        <v>24.97666666666667</v>
      </c>
    </row>
    <row r="6" spans="1:8" x14ac:dyDescent="0.2">
      <c r="A6" s="44" t="s">
        <v>167</v>
      </c>
      <c r="B6" s="89">
        <v>2</v>
      </c>
      <c r="C6" s="92">
        <v>21.84</v>
      </c>
      <c r="D6" s="92">
        <f t="shared" si="0"/>
        <v>43.68</v>
      </c>
      <c r="E6" s="92">
        <f t="shared" si="1"/>
        <v>3.64</v>
      </c>
    </row>
    <row r="7" spans="1:8" x14ac:dyDescent="0.2">
      <c r="A7" s="44" t="s">
        <v>168</v>
      </c>
      <c r="B7" s="89">
        <v>2</v>
      </c>
      <c r="C7" s="92">
        <v>34.630000000000003</v>
      </c>
      <c r="D7" s="92">
        <f t="shared" si="0"/>
        <v>69.260000000000005</v>
      </c>
      <c r="E7" s="92">
        <f t="shared" si="1"/>
        <v>5.7716666666666674</v>
      </c>
    </row>
    <row r="8" spans="1:8" x14ac:dyDescent="0.2">
      <c r="A8" s="44" t="s">
        <v>169</v>
      </c>
      <c r="B8" s="89">
        <v>6</v>
      </c>
      <c r="C8" s="92">
        <v>15.8</v>
      </c>
      <c r="D8" s="92">
        <f t="shared" si="0"/>
        <v>94.800000000000011</v>
      </c>
      <c r="E8" s="92">
        <f t="shared" si="1"/>
        <v>7.9000000000000012</v>
      </c>
    </row>
    <row r="9" spans="1:8" x14ac:dyDescent="0.2">
      <c r="A9" s="44" t="s">
        <v>170</v>
      </c>
      <c r="B9" s="89">
        <v>2</v>
      </c>
      <c r="C9" s="92">
        <v>143.38</v>
      </c>
      <c r="D9" s="92">
        <f t="shared" si="0"/>
        <v>286.76</v>
      </c>
      <c r="E9" s="92">
        <f t="shared" si="1"/>
        <v>23.896666666666665</v>
      </c>
    </row>
    <row r="10" spans="1:8" x14ac:dyDescent="0.2">
      <c r="A10" s="198" t="s">
        <v>28</v>
      </c>
      <c r="B10" s="199"/>
      <c r="C10" s="200"/>
      <c r="D10" s="93">
        <f>SUM(D3:D9)</f>
        <v>1805.8</v>
      </c>
      <c r="E10" s="93">
        <f>SUM(E3:E9)</f>
        <v>150.48333333333332</v>
      </c>
    </row>
    <row r="12" spans="1:8" x14ac:dyDescent="0.2">
      <c r="A12" s="197" t="s">
        <v>99</v>
      </c>
      <c r="B12" s="197"/>
      <c r="C12" s="197"/>
      <c r="D12" s="197"/>
      <c r="E12" s="197"/>
    </row>
    <row r="13" spans="1:8" ht="25.5" x14ac:dyDescent="0.2">
      <c r="A13" s="90" t="s">
        <v>161</v>
      </c>
      <c r="B13" s="91" t="s">
        <v>162</v>
      </c>
      <c r="C13" s="91" t="s">
        <v>163</v>
      </c>
      <c r="D13" s="91" t="s">
        <v>171</v>
      </c>
      <c r="E13" s="91" t="s">
        <v>172</v>
      </c>
      <c r="H13" s="1"/>
    </row>
    <row r="14" spans="1:8" x14ac:dyDescent="0.2">
      <c r="A14" s="44" t="s">
        <v>173</v>
      </c>
      <c r="B14" s="89">
        <v>6</v>
      </c>
      <c r="C14" s="92">
        <v>23</v>
      </c>
      <c r="D14" s="92">
        <f>B14*C14</f>
        <v>138</v>
      </c>
      <c r="E14" s="92">
        <f>D14/12</f>
        <v>11.5</v>
      </c>
      <c r="H14" s="2"/>
    </row>
    <row r="15" spans="1:8" x14ac:dyDescent="0.2">
      <c r="A15" s="44" t="s">
        <v>166</v>
      </c>
      <c r="B15" s="89">
        <v>4</v>
      </c>
      <c r="C15" s="92">
        <v>66.3</v>
      </c>
      <c r="D15" s="92">
        <f t="shared" ref="D15:D20" si="2">B15*C15</f>
        <v>265.2</v>
      </c>
      <c r="E15" s="92">
        <f t="shared" ref="E15:E20" si="3">D15/12</f>
        <v>22.099999999999998</v>
      </c>
    </row>
    <row r="16" spans="1:8" x14ac:dyDescent="0.2">
      <c r="A16" s="44" t="s">
        <v>174</v>
      </c>
      <c r="B16" s="89">
        <v>2</v>
      </c>
      <c r="C16" s="92">
        <v>12.64</v>
      </c>
      <c r="D16" s="92">
        <f t="shared" si="2"/>
        <v>25.28</v>
      </c>
      <c r="E16" s="92">
        <f t="shared" si="3"/>
        <v>2.1066666666666669</v>
      </c>
    </row>
    <row r="17" spans="1:5" x14ac:dyDescent="0.2">
      <c r="A17" s="211" t="s">
        <v>191</v>
      </c>
      <c r="B17" s="89">
        <v>2</v>
      </c>
      <c r="C17" s="92">
        <v>2.69</v>
      </c>
      <c r="D17" s="92">
        <f t="shared" si="2"/>
        <v>5.38</v>
      </c>
      <c r="E17" s="92">
        <f t="shared" si="3"/>
        <v>0.44833333333333331</v>
      </c>
    </row>
    <row r="18" spans="1:5" x14ac:dyDescent="0.2">
      <c r="A18" s="211" t="s">
        <v>192</v>
      </c>
      <c r="B18" s="89">
        <v>2</v>
      </c>
      <c r="C18" s="92">
        <v>5.61</v>
      </c>
      <c r="D18" s="92">
        <f t="shared" si="2"/>
        <v>11.22</v>
      </c>
      <c r="E18" s="92">
        <f t="shared" si="3"/>
        <v>0.93500000000000005</v>
      </c>
    </row>
    <row r="19" spans="1:5" x14ac:dyDescent="0.2">
      <c r="A19" s="44" t="s">
        <v>169</v>
      </c>
      <c r="B19" s="89">
        <v>2</v>
      </c>
      <c r="C19" s="92">
        <v>15.8</v>
      </c>
      <c r="D19" s="92">
        <f t="shared" si="2"/>
        <v>31.6</v>
      </c>
      <c r="E19" s="92">
        <f t="shared" si="3"/>
        <v>2.6333333333333333</v>
      </c>
    </row>
    <row r="20" spans="1:5" x14ac:dyDescent="0.2">
      <c r="A20" s="44" t="s">
        <v>170</v>
      </c>
      <c r="B20" s="89">
        <v>3</v>
      </c>
      <c r="C20" s="92">
        <v>143.38</v>
      </c>
      <c r="D20" s="92">
        <f t="shared" si="2"/>
        <v>430.14</v>
      </c>
      <c r="E20" s="92">
        <f t="shared" si="3"/>
        <v>35.844999999999999</v>
      </c>
    </row>
    <row r="21" spans="1:5" x14ac:dyDescent="0.2">
      <c r="A21" s="198" t="s">
        <v>28</v>
      </c>
      <c r="B21" s="199"/>
      <c r="C21" s="200"/>
      <c r="D21" s="93">
        <f>SUM(D14:D20)</f>
        <v>906.82</v>
      </c>
      <c r="E21" s="93">
        <f>SUM(E14:E20)</f>
        <v>75.568333333333328</v>
      </c>
    </row>
  </sheetData>
  <mergeCells count="4">
    <mergeCell ref="A1:E1"/>
    <mergeCell ref="A10:C10"/>
    <mergeCell ref="A12:E12"/>
    <mergeCell ref="A21:C21"/>
  </mergeCells>
  <pageMargins left="0.511811024" right="0.511811024" top="0.78740157499999996" bottom="0.78740157499999996" header="0.31496062000000002" footer="0.31496062000000002"/>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8FB6E-A314-41DA-B974-6221A7654641}">
  <dimension ref="A2:F20"/>
  <sheetViews>
    <sheetView workbookViewId="0">
      <selection activeCell="H35" sqref="H35"/>
    </sheetView>
  </sheetViews>
  <sheetFormatPr defaultRowHeight="12.75" x14ac:dyDescent="0.2"/>
  <cols>
    <col min="4" max="4" width="30.7109375" customWidth="1"/>
    <col min="5" max="5" width="16.28515625" customWidth="1"/>
    <col min="6" max="6" width="22.42578125" customWidth="1"/>
  </cols>
  <sheetData>
    <row r="2" spans="1:6" ht="13.5" thickBot="1" x14ac:dyDescent="0.25">
      <c r="A2" s="201" t="s">
        <v>184</v>
      </c>
      <c r="B2" s="201"/>
      <c r="C2" s="201"/>
      <c r="D2" s="201"/>
      <c r="E2" s="201"/>
      <c r="F2" s="202"/>
    </row>
    <row r="3" spans="1:6" x14ac:dyDescent="0.2">
      <c r="A3" s="95" t="s">
        <v>175</v>
      </c>
      <c r="B3" s="206" t="s">
        <v>176</v>
      </c>
      <c r="C3" s="206"/>
      <c r="D3" s="96" t="s">
        <v>177</v>
      </c>
      <c r="E3" s="96" t="s">
        <v>178</v>
      </c>
      <c r="F3" s="97" t="s">
        <v>179</v>
      </c>
    </row>
    <row r="4" spans="1:6" ht="25.5" x14ac:dyDescent="0.2">
      <c r="A4" s="98" t="s">
        <v>180</v>
      </c>
      <c r="B4" s="207">
        <v>6</v>
      </c>
      <c r="C4" s="207"/>
      <c r="D4" s="99">
        <v>6324.4422528194591</v>
      </c>
      <c r="E4" s="99">
        <f>D4*B4</f>
        <v>37946.653516916755</v>
      </c>
      <c r="F4" s="100">
        <f>E4*12</f>
        <v>455359.84220300103</v>
      </c>
    </row>
    <row r="5" spans="1:6" x14ac:dyDescent="0.2">
      <c r="A5" s="101" t="s">
        <v>181</v>
      </c>
      <c r="B5" s="208">
        <v>3</v>
      </c>
      <c r="C5" s="208"/>
      <c r="D5" s="99">
        <v>4763.1753237758858</v>
      </c>
      <c r="E5" s="99">
        <f>D5*B5</f>
        <v>14289.525971327657</v>
      </c>
      <c r="F5" s="100">
        <f>E5*12</f>
        <v>171474.31165593187</v>
      </c>
    </row>
    <row r="6" spans="1:6" ht="15" x14ac:dyDescent="0.25">
      <c r="A6" s="209" t="s">
        <v>182</v>
      </c>
      <c r="B6" s="209"/>
      <c r="C6" s="209"/>
      <c r="D6" s="209"/>
      <c r="E6" s="102">
        <f>SUM(E4:E5)</f>
        <v>52236.179488244408</v>
      </c>
      <c r="F6" s="103">
        <f>SUM(F4:F5)</f>
        <v>626834.1538589329</v>
      </c>
    </row>
    <row r="7" spans="1:6" ht="30" x14ac:dyDescent="0.2">
      <c r="A7" s="210" t="s">
        <v>101</v>
      </c>
      <c r="B7" s="210"/>
      <c r="C7" s="210"/>
      <c r="D7" s="210"/>
      <c r="E7" s="104" t="s">
        <v>178</v>
      </c>
      <c r="F7" s="105" t="s">
        <v>179</v>
      </c>
    </row>
    <row r="8" spans="1:6" x14ac:dyDescent="0.2">
      <c r="A8" s="203" t="s">
        <v>102</v>
      </c>
      <c r="B8" s="203"/>
      <c r="C8" s="203"/>
      <c r="D8" s="203"/>
      <c r="E8" s="118">
        <f>'MAteriais e utensílios'!G25</f>
        <v>38974.240000000013</v>
      </c>
      <c r="F8" s="119">
        <f>E8*12</f>
        <v>467690.88000000012</v>
      </c>
    </row>
    <row r="9" spans="1:6" x14ac:dyDescent="0.2">
      <c r="A9" s="203" t="s">
        <v>103</v>
      </c>
      <c r="B9" s="203"/>
      <c r="C9" s="203"/>
      <c r="D9" s="203"/>
      <c r="E9" s="106">
        <f>'MAteriais e utensílios'!E47</f>
        <v>2252.5904166666669</v>
      </c>
      <c r="F9" s="100">
        <f>E9*12</f>
        <v>27031.085000000003</v>
      </c>
    </row>
    <row r="10" spans="1:6" ht="15.75" thickBot="1" x14ac:dyDescent="0.3">
      <c r="A10" s="204" t="s">
        <v>182</v>
      </c>
      <c r="B10" s="204"/>
      <c r="C10" s="204"/>
      <c r="D10" s="204"/>
      <c r="E10" s="107">
        <f>E6+E8+E9</f>
        <v>93463.009904911101</v>
      </c>
      <c r="F10" s="108">
        <f>SUM(F8:F9)</f>
        <v>494721.96500000014</v>
      </c>
    </row>
    <row r="11" spans="1:6" ht="15.75" thickBot="1" x14ac:dyDescent="0.3">
      <c r="A11" s="205" t="s">
        <v>183</v>
      </c>
      <c r="B11" s="205"/>
      <c r="C11" s="205"/>
      <c r="D11" s="205"/>
      <c r="E11" s="109"/>
      <c r="F11" s="110">
        <f>F10+F6</f>
        <v>1121556.118858933</v>
      </c>
    </row>
    <row r="20" spans="6:6" x14ac:dyDescent="0.2">
      <c r="F20" t="s">
        <v>190</v>
      </c>
    </row>
  </sheetData>
  <mergeCells count="10">
    <mergeCell ref="A2:F2"/>
    <mergeCell ref="A9:D9"/>
    <mergeCell ref="A10:D10"/>
    <mergeCell ref="A11:D11"/>
    <mergeCell ref="B3:C3"/>
    <mergeCell ref="B4:C4"/>
    <mergeCell ref="B5:C5"/>
    <mergeCell ref="A6:D6"/>
    <mergeCell ref="A7:D7"/>
    <mergeCell ref="A8:D8"/>
  </mergeCells>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29606D6A9F1F34ABC0BB0E30CA38BC3" ma:contentTypeVersion="15" ma:contentTypeDescription="Crie um novo documento." ma:contentTypeScope="" ma:versionID="22a44d3cd114a783d40d7ef37d582061">
  <xsd:schema xmlns:xsd="http://www.w3.org/2001/XMLSchema" xmlns:xs="http://www.w3.org/2001/XMLSchema" xmlns:p="http://schemas.microsoft.com/office/2006/metadata/properties" xmlns:ns3="24930026-f88e-4eb1-a84b-6c6689915a21" xmlns:ns4="8bb5e887-4a36-475b-8c2b-9f4b717434ca" targetNamespace="http://schemas.microsoft.com/office/2006/metadata/properties" ma:root="true" ma:fieldsID="8861c4f3994e915dc0d990e0dc177aca" ns3:_="" ns4:_="">
    <xsd:import namespace="24930026-f88e-4eb1-a84b-6c6689915a21"/>
    <xsd:import namespace="8bb5e887-4a36-475b-8c2b-9f4b717434ca"/>
    <xsd:element name="properties">
      <xsd:complexType>
        <xsd:sequence>
          <xsd:element name="documentManagement">
            <xsd:complexType>
              <xsd:all>
                <xsd:element ref="ns3:SharedWithUsers" minOccurs="0"/>
                <xsd:element ref="ns3:SharedWithDetails" minOccurs="0"/>
                <xsd:element ref="ns3:SharingHintHash" minOccurs="0"/>
                <xsd:element ref="ns4:_activity" minOccurs="0"/>
                <xsd:element ref="ns4:MediaServiceMetadata" minOccurs="0"/>
                <xsd:element ref="ns4:MediaServiceFastMetadata" minOccurs="0"/>
                <xsd:element ref="ns4:MediaServiceObjectDetectorVersions" minOccurs="0"/>
                <xsd:element ref="ns4:MediaServiceAutoTags" minOccurs="0"/>
                <xsd:element ref="ns4:MediaServiceOCR" minOccurs="0"/>
                <xsd:element ref="ns4:MediaServiceGenerationTime" minOccurs="0"/>
                <xsd:element ref="ns4:MediaServiceEventHashCode" minOccurs="0"/>
                <xsd:element ref="ns4:MediaLengthInSeconds" minOccurs="0"/>
                <xsd:element ref="ns4:MediaServiceDateTaken"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930026-f88e-4eb1-a84b-6c6689915a21" elementFormDefault="qualified">
    <xsd:import namespace="http://schemas.microsoft.com/office/2006/documentManagement/types"/>
    <xsd:import namespace="http://schemas.microsoft.com/office/infopath/2007/PartnerControls"/>
    <xsd:element name="SharedWithUsers" ma:index="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internalName="SharedWithDetails" ma:readOnly="true">
      <xsd:simpleType>
        <xsd:restriction base="dms:Note">
          <xsd:maxLength value="255"/>
        </xsd:restriction>
      </xsd:simpleType>
    </xsd:element>
    <xsd:element name="SharingHintHash" ma:index="10" nillable="true" ma:displayName="Hash de Dica de Compartilhamento"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bb5e887-4a36-475b-8c2b-9f4b717434ca" elementFormDefault="qualified">
    <xsd:import namespace="http://schemas.microsoft.com/office/2006/documentManagement/types"/>
    <xsd:import namespace="http://schemas.microsoft.com/office/infopath/2007/PartnerControls"/>
    <xsd:element name="_activity" ma:index="11" nillable="true" ma:displayName="_activity" ma:hidden="true" ma:internalName="_activity">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bb5e887-4a36-475b-8c2b-9f4b717434c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2FBF59C-70B9-462E-BD92-D0491B6077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930026-f88e-4eb1-a84b-6c6689915a21"/>
    <ds:schemaRef ds:uri="8bb5e887-4a36-475b-8c2b-9f4b717434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A9094B-48B1-4A13-AA4B-223F16307106}">
  <ds:schemaRefs>
    <ds:schemaRef ds:uri="http://www.w3.org/XML/1998/namespace"/>
    <ds:schemaRef ds:uri="http://schemas.microsoft.com/office/infopath/2007/PartnerControls"/>
    <ds:schemaRef ds:uri="http://purl.org/dc/dcmitype/"/>
    <ds:schemaRef ds:uri="http://purl.org/dc/terms/"/>
    <ds:schemaRef ds:uri="8bb5e887-4a36-475b-8c2b-9f4b717434ca"/>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24930026-f88e-4eb1-a84b-6c6689915a21"/>
  </ds:schemaRefs>
</ds:datastoreItem>
</file>

<file path=customXml/itemProps3.xml><?xml version="1.0" encoding="utf-8"?>
<ds:datastoreItem xmlns:ds="http://schemas.openxmlformats.org/officeDocument/2006/customXml" ds:itemID="{9672FF57-E312-43C4-8C37-B1E06F0A243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Formação de preços</vt:lpstr>
      <vt:lpstr>MAteriais e utensílios</vt:lpstr>
      <vt:lpstr>Uniforme</vt:lpstr>
      <vt:lpstr>Geral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dc:creator>
  <cp:lastModifiedBy>Welton Guilherme Rocha de Sousa</cp:lastModifiedBy>
  <cp:lastPrinted>2023-03-03T19:43:07Z</cp:lastPrinted>
  <dcterms:created xsi:type="dcterms:W3CDTF">2010-12-08T17:56:29Z</dcterms:created>
  <dcterms:modified xsi:type="dcterms:W3CDTF">2024-06-14T17:00:59Z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0x010100029606D6A9F1F34ABC0BB0E30CA38BC3</vt:lpwstr>
  </property>
</Properties>
</file>