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2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ssiomoura/Library/CloudStorage/GoogleDrive-biolimpapoio@gmail.com/Meu Drive/BIOLIMP CONSERVAÇÃO/01 - CONTRATOS/DF/ANAC/REPACTUAÇAO ANAC/"/>
    </mc:Choice>
  </mc:AlternateContent>
  <xr:revisionPtr revIDLastSave="0" documentId="13_ncr:1_{C296E69F-D807-AB49-81EE-B3233FB437C4}" xr6:coauthVersionLast="47" xr6:coauthVersionMax="47" xr10:uidLastSave="{00000000-0000-0000-0000-000000000000}"/>
  <bookViews>
    <workbookView xWindow="2300" yWindow="700" windowWidth="25600" windowHeight="14280" xr2:uid="{00000000-000D-0000-FFFF-FFFF00000000}"/>
  </bookViews>
  <sheets>
    <sheet name="RESUMO" sheetId="38" r:id="rId1"/>
    <sheet name="GARÇON" sheetId="39" r:id="rId2"/>
    <sheet name="COPEIRA" sheetId="2" r:id="rId3"/>
    <sheet name="UNIFORMES" sheetId="28" r:id="rId4"/>
    <sheet name="MATERIAIS" sheetId="37" r:id="rId5"/>
  </sheets>
  <externalReferences>
    <externalReference r:id="rId6"/>
  </externalReferences>
  <definedNames>
    <definedName name="_xlnm.Print_Area" localSheetId="2">COPEIRA!$A$1:$D$127</definedName>
    <definedName name="_xlnm.Print_Area" localSheetId="1">GARÇON!$A$1:$D$126</definedName>
    <definedName name="_xlnm.Print_Area" localSheetId="4">MATERIAIS!$A$1:$G$56</definedName>
    <definedName name="_xlnm.Print_Area" localSheetId="0">RESUMO!$A$6:$E$20</definedName>
    <definedName name="asdf">#REF!</definedName>
    <definedName name="asdff">#REF!</definedName>
    <definedName name="asdfff">#REF!</definedName>
    <definedName name="ISS">#REF!</definedName>
    <definedName name="Serviços">'[1]Dados - Não mexer'!$A:$A</definedName>
    <definedName name="UniformeMensageiro">#REF!</definedName>
    <definedName name="UniformeMensageiros">#REF!</definedName>
    <definedName name="UniformeRecepcionist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28" l="1"/>
  <c r="E25" i="28" s="1"/>
  <c r="E24" i="28"/>
  <c r="D24" i="28"/>
  <c r="D23" i="28"/>
  <c r="E23" i="28" s="1"/>
  <c r="E22" i="28"/>
  <c r="D22" i="28"/>
  <c r="D21" i="28"/>
  <c r="E21" i="28" s="1"/>
  <c r="E20" i="28"/>
  <c r="D20" i="28"/>
  <c r="D19" i="28"/>
  <c r="E19" i="28" s="1"/>
  <c r="E26" i="28" l="1"/>
  <c r="E18" i="38" l="1"/>
  <c r="D18" i="38"/>
  <c r="D15" i="38"/>
  <c r="E17" i="38"/>
  <c r="E16" i="38"/>
  <c r="E15" i="38"/>
  <c r="E14" i="38"/>
  <c r="E13" i="38"/>
  <c r="E11" i="28"/>
  <c r="E18" i="2"/>
  <c r="E18" i="28"/>
  <c r="E18" i="37"/>
  <c r="E17" i="2"/>
  <c r="E17" i="28"/>
  <c r="E17" i="37"/>
  <c r="E16" i="2"/>
  <c r="E16" i="37"/>
  <c r="E15" i="28"/>
  <c r="E15" i="37"/>
  <c r="E14" i="2"/>
  <c r="E14" i="28"/>
  <c r="E14" i="37"/>
  <c r="E13" i="28"/>
  <c r="E13" i="37"/>
  <c r="C111" i="39"/>
  <c r="C106" i="39"/>
  <c r="C83" i="39"/>
  <c r="C65" i="39"/>
  <c r="C66" i="39" s="1"/>
  <c r="C64" i="39"/>
  <c r="D50" i="39"/>
  <c r="D58" i="39" s="1"/>
  <c r="C39" i="39"/>
  <c r="C22" i="39"/>
  <c r="C25" i="39" s="1"/>
  <c r="D12" i="39"/>
  <c r="D14" i="39" s="1"/>
  <c r="C84" i="2"/>
  <c r="C65" i="2"/>
  <c r="D5" i="28"/>
  <c r="E5" i="28" s="1"/>
  <c r="D6" i="28"/>
  <c r="E6" i="28" s="1"/>
  <c r="D7" i="28"/>
  <c r="E7" i="28" s="1"/>
  <c r="D8" i="28"/>
  <c r="E8" i="28" s="1"/>
  <c r="D9" i="28"/>
  <c r="E9" i="28" s="1"/>
  <c r="D10" i="28"/>
  <c r="E10" i="28" s="1"/>
  <c r="D11" i="28"/>
  <c r="E34" i="37"/>
  <c r="G34" i="37" s="1"/>
  <c r="E35" i="37"/>
  <c r="G35" i="37" s="1"/>
  <c r="E36" i="37"/>
  <c r="G36" i="37" s="1"/>
  <c r="E37" i="37"/>
  <c r="G37" i="37" s="1"/>
  <c r="E38" i="37"/>
  <c r="G38" i="37" s="1"/>
  <c r="E39" i="37"/>
  <c r="G39" i="37" s="1"/>
  <c r="E40" i="37"/>
  <c r="G40" i="37" s="1"/>
  <c r="E41" i="37"/>
  <c r="G41" i="37" s="1"/>
  <c r="E42" i="37"/>
  <c r="G42" i="37" s="1"/>
  <c r="E43" i="37"/>
  <c r="G43" i="37" s="1"/>
  <c r="E44" i="37"/>
  <c r="G44" i="37" s="1"/>
  <c r="E45" i="37"/>
  <c r="G45" i="37" s="1"/>
  <c r="E46" i="37"/>
  <c r="G46" i="37" s="1"/>
  <c r="E47" i="37"/>
  <c r="G47" i="37" s="1"/>
  <c r="E48" i="37"/>
  <c r="G48" i="37" s="1"/>
  <c r="E49" i="37"/>
  <c r="G49" i="37" s="1"/>
  <c r="E50" i="37"/>
  <c r="G50" i="37" s="1"/>
  <c r="E51" i="37"/>
  <c r="G51" i="37" s="1"/>
  <c r="E52" i="37"/>
  <c r="G52" i="37" s="1"/>
  <c r="E53" i="37"/>
  <c r="G53" i="37" s="1"/>
  <c r="E33" i="37"/>
  <c r="G33" i="37" s="1"/>
  <c r="G7" i="37"/>
  <c r="G8" i="37"/>
  <c r="G9" i="37"/>
  <c r="G10" i="37"/>
  <c r="G11" i="37"/>
  <c r="G15" i="37"/>
  <c r="G16" i="37"/>
  <c r="G17" i="37"/>
  <c r="G18" i="37"/>
  <c r="G19" i="37"/>
  <c r="G23" i="37"/>
  <c r="G24" i="37"/>
  <c r="G3" i="37"/>
  <c r="G4" i="37"/>
  <c r="G5" i="37"/>
  <c r="G6" i="37"/>
  <c r="G12" i="37"/>
  <c r="G13" i="37"/>
  <c r="G14" i="37"/>
  <c r="G20" i="37"/>
  <c r="G21" i="37"/>
  <c r="G22" i="37"/>
  <c r="E54" i="37" l="1"/>
  <c r="D96" i="2"/>
  <c r="C84" i="39"/>
  <c r="D64" i="39"/>
  <c r="D66" i="39"/>
  <c r="D84" i="39"/>
  <c r="C85" i="39"/>
  <c r="D118" i="39"/>
  <c r="D78" i="39"/>
  <c r="D32" i="39"/>
  <c r="D37" i="39"/>
  <c r="D24" i="39"/>
  <c r="D34" i="39"/>
  <c r="D31" i="39"/>
  <c r="D82" i="39"/>
  <c r="D81" i="39"/>
  <c r="D35" i="39"/>
  <c r="D80" i="39"/>
  <c r="D23" i="39"/>
  <c r="D33" i="39"/>
  <c r="D63" i="39"/>
  <c r="D38" i="39"/>
  <c r="D67" i="39"/>
  <c r="D36" i="39"/>
  <c r="D79" i="39"/>
  <c r="D22" i="39"/>
  <c r="C68" i="39"/>
  <c r="D65" i="39"/>
  <c r="E12" i="28"/>
  <c r="D95" i="39" s="1"/>
  <c r="D97" i="39" s="1"/>
  <c r="D122" i="39" s="1"/>
  <c r="G54" i="37"/>
  <c r="G25" i="37"/>
  <c r="G26" i="37" l="1"/>
  <c r="G27" i="37" s="1"/>
  <c r="G55" i="37"/>
  <c r="G56" i="37" s="1"/>
  <c r="E55" i="37"/>
  <c r="E56" i="37" s="1"/>
  <c r="D68" i="39"/>
  <c r="D120" i="39" s="1"/>
  <c r="D25" i="39"/>
  <c r="D56" i="39" s="1"/>
  <c r="D83" i="39"/>
  <c r="D85" i="39" s="1"/>
  <c r="D121" i="39" s="1"/>
  <c r="D27" i="39"/>
  <c r="D39" i="39"/>
  <c r="D57" i="39" s="1"/>
  <c r="D59" i="39" s="1"/>
  <c r="D119" i="39" l="1"/>
  <c r="D100" i="39"/>
  <c r="D51" i="2"/>
  <c r="D104" i="39" l="1"/>
  <c r="D13" i="2"/>
  <c r="D15" i="2" l="1"/>
  <c r="E13" i="2"/>
  <c r="E15" i="2" s="1"/>
  <c r="D105" i="39"/>
  <c r="D106" i="39" s="1"/>
  <c r="D83" i="2"/>
  <c r="D79" i="2"/>
  <c r="D32" i="2"/>
  <c r="D25" i="2"/>
  <c r="D33" i="2"/>
  <c r="D39" i="2"/>
  <c r="D38" i="2"/>
  <c r="D34" i="2"/>
  <c r="D37" i="2"/>
  <c r="D36" i="2"/>
  <c r="D35" i="2"/>
  <c r="C23" i="2"/>
  <c r="D109" i="39" l="1"/>
  <c r="D110" i="39"/>
  <c r="D108" i="39"/>
  <c r="C26" i="2"/>
  <c r="D111" i="39" l="1"/>
  <c r="D112" i="39" s="1"/>
  <c r="D123" i="39" s="1"/>
  <c r="D124" i="39" s="1"/>
  <c r="C9" i="38" s="1"/>
  <c r="D9" i="38" s="1"/>
  <c r="E9" i="38" s="1"/>
  <c r="C112" i="2"/>
  <c r="C66" i="2"/>
  <c r="C40" i="2"/>
  <c r="D125" i="39" l="1"/>
  <c r="D126" i="39" s="1"/>
  <c r="C107" i="2"/>
  <c r="C67" i="2"/>
  <c r="D67" i="2" s="1"/>
  <c r="D98" i="2"/>
  <c r="D123" i="2" s="1"/>
  <c r="D59" i="2"/>
  <c r="D81" i="2"/>
  <c r="C69" i="2" l="1"/>
  <c r="C85" i="2"/>
  <c r="D85" i="2" s="1"/>
  <c r="D23" i="2"/>
  <c r="D68" i="2"/>
  <c r="D24" i="2"/>
  <c r="D119" i="2"/>
  <c r="D82" i="2"/>
  <c r="D80" i="2"/>
  <c r="D64" i="2"/>
  <c r="D65" i="2"/>
  <c r="D66" i="2"/>
  <c r="D84" i="2" l="1"/>
  <c r="D26" i="2"/>
  <c r="D28" i="2" s="1"/>
  <c r="D69" i="2"/>
  <c r="D121" i="2" s="1"/>
  <c r="C86" i="2"/>
  <c r="D86" i="2" l="1"/>
  <c r="D122" i="2" s="1"/>
  <c r="D57" i="2"/>
  <c r="D40" i="2" l="1"/>
  <c r="D58" i="2" s="1"/>
  <c r="D60" i="2" s="1"/>
  <c r="D101" i="2" s="1"/>
  <c r="D120" i="2" l="1"/>
  <c r="D105" i="2" l="1"/>
  <c r="D106" i="2" s="1"/>
  <c r="D107" i="2" l="1"/>
  <c r="D109" i="2" l="1"/>
  <c r="D110" i="2"/>
  <c r="D111" i="2"/>
  <c r="D112" i="2" l="1"/>
  <c r="D113" i="2" s="1"/>
  <c r="D124" i="2" l="1"/>
  <c r="D125" i="2" s="1"/>
  <c r="C10" i="38" s="1"/>
  <c r="D10" i="38" s="1"/>
  <c r="E10" i="38" s="1"/>
  <c r="D11" i="38" l="1"/>
  <c r="D19" i="38" s="1"/>
  <c r="E11" i="38"/>
  <c r="E19" i="38" s="1"/>
  <c r="E20" i="38" s="1"/>
  <c r="D126" i="2"/>
  <c r="D127" i="2" s="1"/>
</calcChain>
</file>

<file path=xl/sharedStrings.xml><?xml version="1.0" encoding="utf-8"?>
<sst xmlns="http://schemas.openxmlformats.org/spreadsheetml/2006/main" count="502" uniqueCount="227">
  <si>
    <t>Unidade de Medida:</t>
  </si>
  <si>
    <t>POSTO</t>
  </si>
  <si>
    <t>Quantidade da unidade de medida:</t>
  </si>
  <si>
    <t>Piso da Categoria Profissional:</t>
  </si>
  <si>
    <t>Classificação Brasileira de Ocupações (CBO):</t>
  </si>
  <si>
    <t>Data Base da Categoria:</t>
  </si>
  <si>
    <t>Módulo 1 - Composição da Remuneração</t>
  </si>
  <si>
    <t>Composição da Remuneração</t>
  </si>
  <si>
    <t>Percentual (%)</t>
  </si>
  <si>
    <t>Valor (R$)</t>
  </si>
  <si>
    <t>A</t>
  </si>
  <si>
    <t>B</t>
  </si>
  <si>
    <t>Adicional de Periculosidade</t>
  </si>
  <si>
    <t>C</t>
  </si>
  <si>
    <t>Adicional de Insalubridade</t>
  </si>
  <si>
    <t>Total</t>
  </si>
  <si>
    <t>Nota:</t>
  </si>
  <si>
    <t>Considerando 30,415 dias úteis por ano (7 x 4,345)</t>
  </si>
  <si>
    <t>Módulo 2 - Encargos e Benefícios Anuais, Mensais e Diários</t>
  </si>
  <si>
    <t>Submódulo 2.1 - 13º (décimo terceiro) Salário, Um Terço Constitucional</t>
  </si>
  <si>
    <t>2.1</t>
  </si>
  <si>
    <t>13º (décimo terceiro) Salário e Um Terço Constitucional</t>
  </si>
  <si>
    <t>13º (décimo terceiro) Salário</t>
  </si>
  <si>
    <t>Um Terço Constitucional</t>
  </si>
  <si>
    <t>Total do Módulo I + Submódulo 2.1</t>
  </si>
  <si>
    <t>Submódulo 2.2 - Encargos Previdenciários (GPS), Fundo de Garantia por Tempo de Serviço (FGTS) e outras contribuições.</t>
  </si>
  <si>
    <t>2.2</t>
  </si>
  <si>
    <t>INSS</t>
  </si>
  <si>
    <t>Salário Educação</t>
  </si>
  <si>
    <t>SAT</t>
  </si>
  <si>
    <t>D</t>
  </si>
  <si>
    <t>SESC ou SESI</t>
  </si>
  <si>
    <t>E</t>
  </si>
  <si>
    <t>SENAI - SENAC</t>
  </si>
  <si>
    <t>F</t>
  </si>
  <si>
    <t>SEBRAE</t>
  </si>
  <si>
    <t>G</t>
  </si>
  <si>
    <t>INCRA</t>
  </si>
  <si>
    <t>H</t>
  </si>
  <si>
    <t>FGTS</t>
  </si>
  <si>
    <t xml:space="preserve">Total </t>
  </si>
  <si>
    <t>Base de cálculo: Módulo 1 + Submódulo 2.1</t>
  </si>
  <si>
    <t>Submódulo 2.3 - Benefícios Mensais e Diários.</t>
  </si>
  <si>
    <t>2.3</t>
  </si>
  <si>
    <t>Benefícios Mensais e Diários</t>
  </si>
  <si>
    <t xml:space="preserve">Transporte </t>
  </si>
  <si>
    <t xml:space="preserve">Auxílio-Alimentação </t>
  </si>
  <si>
    <t>Quadro-Resumo do Módulo 2 - Encargos e Benefícios anuais, mensais e diários</t>
  </si>
  <si>
    <t>Encargos e Benefícios Anuais, Mensais e Diários</t>
  </si>
  <si>
    <t>13º (décimo terceiro) Salário, Um terço constitucional</t>
  </si>
  <si>
    <t>GPS, FGTS e outras contribuições</t>
  </si>
  <si>
    <t>Módulo 3 - Provisão para Rescisão</t>
  </si>
  <si>
    <t>Provisão para Rescisão</t>
  </si>
  <si>
    <t>Incidência dos encargos do submódulo 2.2 sobre o Aviso Prévio Trabalhado</t>
  </si>
  <si>
    <t>Cálculo do Percentual: ((1+(1/12)+(1/12)+(1/12/3))/12)*0,05*. Onde 1 corresponde ao valor da remuneração; 1/12, ao valor do 13º; 1/12, ao valor das férias do titular e 1/12/3, ao terço constitucional de férias do titular do posto; 0,05, estimativa que 5% dos empregados poderão ser demitidos dessa forma. Base de cálculo: Valor da Remuneração.</t>
  </si>
  <si>
    <t>No Aviso Prévio Indenizado não há provisão de encargo previdenciário, mas incide FGTS. Base de Cálculo: Valor da remuneração</t>
  </si>
  <si>
    <t>Base de cálculo: Valor da Remuneração</t>
  </si>
  <si>
    <t>Estima-se que 100% dos empregados serão demitidos por aviso prévio trabalhado ao final da contratação. Para fins de precificação, pressupõe-se que haverá a redução de 7 dias de trabalho. Base de cálculo: Valor da Remuneração</t>
  </si>
  <si>
    <t>Módulo 4 - Custo de Reposição do Profissional ausente</t>
  </si>
  <si>
    <t>Submódulo 4.1 - Ausências Legais com incidência de encargos previstos no submódulo 2.2</t>
  </si>
  <si>
    <t>4.1</t>
  </si>
  <si>
    <t>Ausências Legais com incidência de encargos</t>
  </si>
  <si>
    <t>Subtotal</t>
  </si>
  <si>
    <t>Total  </t>
  </si>
  <si>
    <t>Módulo 5 - Insumos Diversos</t>
  </si>
  <si>
    <t>Insumos Diversos</t>
  </si>
  <si>
    <t>Uniformes</t>
  </si>
  <si>
    <t>Outros (especificar)</t>
  </si>
  <si>
    <t xml:space="preserve">Total do Módulo 1 + Módulo 2 + Módulo 3 + Módulo 4 + Módulo 5 </t>
  </si>
  <si>
    <t>Módulo 6 - Custos Indiretos, Tributos e Lucro</t>
  </si>
  <si>
    <t>Custos Indiretos, Tributos e Lucro</t>
  </si>
  <si>
    <t>Custos Indiretos</t>
  </si>
  <si>
    <t>Lucro</t>
  </si>
  <si>
    <t>Subtotal (Custos Indiretos + Lucro)</t>
  </si>
  <si>
    <t>C.1.</t>
  </si>
  <si>
    <t xml:space="preserve"> ISS</t>
  </si>
  <si>
    <t>C.2.</t>
  </si>
  <si>
    <t xml:space="preserve"> COFINS</t>
  </si>
  <si>
    <t>C.3.</t>
  </si>
  <si>
    <t xml:space="preserve"> PIS</t>
  </si>
  <si>
    <t>Subtotal (Tributos)</t>
  </si>
  <si>
    <t>QUADRO-RESUMO DO CUSTO POR EMPREGADO</t>
  </si>
  <si>
    <t>Módulo 4 - Custo de Reposição do Profissional Ausente</t>
  </si>
  <si>
    <t>Módulo 6 – Custos Indiretos, Tributos e Lucro</t>
  </si>
  <si>
    <t>Serviços de Apoio Administrativo</t>
  </si>
  <si>
    <t>Salário-Base fixado em edital</t>
  </si>
  <si>
    <t>Valor</t>
  </si>
  <si>
    <t>Notas:</t>
  </si>
  <si>
    <t>1 e 2</t>
  </si>
  <si>
    <t>Considerando 21 dias úteis por mês</t>
  </si>
  <si>
    <t>Infere-se que o folguista terá direito: à remuneração, ao 13º salário, às férias e ao terço constitucional de férias proporcionais. Base de cálculo: valor da remuneração.</t>
  </si>
  <si>
    <t>Este item previsto nos arts. 473 e 82 da CLT é composto por um conjunto de casos em que o funcionário pode faltar por determinadas razões com amparo legal e a contratada deve repor essa mão-de-obra.Estima-se que cada empregado poderá usufruir de 1 (um) dia de licença por ano (Acórdão-TCU nº 1.904-P, de 2007). Base de cálculo: valor da remuneração.</t>
  </si>
  <si>
    <t xml:space="preserve">Considerando a taxa de natalidade de 1,62% (IBGE 2023) a força de trabalhao masculina de 50% e 5 dias de licença por ano. Onde: 5 = nº dias de licença; 30 = nº dias no mês; 12 = nº meses no ano; 1,5% = média trabalhadores que são pais durante o ano ((Acórdão-TCU nº 1.904-P, de 2007). </t>
  </si>
  <si>
    <t>Durante a licença, o salário maternidade e a parcela do décimo terceiro salário é custeado pelo INSS (Art. 59 da IN RFB 2110/2022). Cabe à contratada a provisão relativa às férias (1/12) e adicional de férias (1/12/3). Considerando taxa de natalidade de 1,62% ao ano (IBGE 2023), a força de trabalho feminina de 50% e 120 dias de licença por ano.</t>
  </si>
  <si>
    <t>Mão de obra vinculada à execução contratual (valor p\ empregado)</t>
  </si>
  <si>
    <t>Item</t>
  </si>
  <si>
    <t>Descrição</t>
  </si>
  <si>
    <r>
      <t xml:space="preserve">GPS, FGTS e outras contribuições </t>
    </r>
    <r>
      <rPr>
        <b/>
        <vertAlign val="superscript"/>
        <sz val="11"/>
        <color rgb="FF000000"/>
        <rFont val="Calibri"/>
        <family val="2"/>
        <scheme val="minor"/>
      </rPr>
      <t>1</t>
    </r>
  </si>
  <si>
    <r>
      <t xml:space="preserve">Aviso Prévio Indenizado </t>
    </r>
    <r>
      <rPr>
        <vertAlign val="superscript"/>
        <sz val="11"/>
        <color rgb="FF000000"/>
        <rFont val="Calibri"/>
        <family val="2"/>
        <scheme val="minor"/>
      </rPr>
      <t>1</t>
    </r>
  </si>
  <si>
    <r>
      <t xml:space="preserve">Incidência do FGTS sobre o Aviso Prévio Indenizado </t>
    </r>
    <r>
      <rPr>
        <vertAlign val="superscript"/>
        <sz val="11"/>
        <color rgb="FF000000"/>
        <rFont val="Calibri"/>
        <family val="2"/>
        <scheme val="minor"/>
      </rPr>
      <t>2</t>
    </r>
  </si>
  <si>
    <r>
      <t xml:space="preserve">Aviso Prévio Trabalhado </t>
    </r>
    <r>
      <rPr>
        <vertAlign val="superscript"/>
        <sz val="11"/>
        <color rgb="FF000000"/>
        <rFont val="Calibri"/>
        <family val="2"/>
        <scheme val="minor"/>
      </rPr>
      <t>4</t>
    </r>
  </si>
  <si>
    <r>
      <t xml:space="preserve">Férias </t>
    </r>
    <r>
      <rPr>
        <vertAlign val="superscript"/>
        <sz val="11"/>
        <color rgb="FF202124"/>
        <rFont val="Calibri"/>
        <family val="2"/>
        <scheme val="minor"/>
      </rPr>
      <t>1</t>
    </r>
  </si>
  <si>
    <r>
      <t xml:space="preserve">Ausências Legais </t>
    </r>
    <r>
      <rPr>
        <vertAlign val="superscript"/>
        <sz val="11"/>
        <color rgb="FF202124"/>
        <rFont val="Calibri"/>
        <family val="2"/>
        <scheme val="minor"/>
      </rPr>
      <t>2</t>
    </r>
  </si>
  <si>
    <r>
      <t xml:space="preserve">Licença-Paternidade </t>
    </r>
    <r>
      <rPr>
        <vertAlign val="superscript"/>
        <sz val="11"/>
        <color rgb="FF202124"/>
        <rFont val="Calibri"/>
        <family val="2"/>
        <scheme val="minor"/>
      </rPr>
      <t>3</t>
    </r>
  </si>
  <si>
    <r>
      <t xml:space="preserve">Afastamento por licença-maternidade </t>
    </r>
    <r>
      <rPr>
        <vertAlign val="superscript"/>
        <sz val="11"/>
        <color theme="1"/>
        <rFont val="Calibri"/>
        <family val="2"/>
        <scheme val="minor"/>
      </rPr>
      <t>4</t>
    </r>
  </si>
  <si>
    <r>
      <t xml:space="preserve">Tributos </t>
    </r>
    <r>
      <rPr>
        <vertAlign val="superscript"/>
        <sz val="11"/>
        <color rgb="FF000000"/>
        <rFont val="Calibri"/>
        <family val="2"/>
        <scheme val="minor"/>
      </rPr>
      <t>1</t>
    </r>
  </si>
  <si>
    <r>
      <t>O valor de cada Tributo é igual ao % do Tributo vezes o Total do Faturamento. F</t>
    </r>
    <r>
      <rPr>
        <vertAlign val="subscript"/>
        <sz val="11"/>
        <color rgb="FF202124"/>
        <rFont val="Calibri"/>
        <family val="2"/>
        <scheme val="minor"/>
      </rPr>
      <t xml:space="preserve">t </t>
    </r>
    <r>
      <rPr>
        <sz val="11"/>
        <color rgb="FF202124"/>
        <rFont val="Calibri"/>
        <family val="2"/>
        <scheme val="minor"/>
      </rPr>
      <t>= (S</t>
    </r>
    <r>
      <rPr>
        <vertAlign val="subscript"/>
        <sz val="11"/>
        <color rgb="FF202124"/>
        <rFont val="Calibri"/>
        <family val="2"/>
        <scheme val="minor"/>
      </rPr>
      <t xml:space="preserve">m </t>
    </r>
    <r>
      <rPr>
        <sz val="11"/>
        <color rgb="FF202124"/>
        <rFont val="Calibri"/>
        <family val="2"/>
        <scheme val="minor"/>
      </rPr>
      <t>+ K) / (1-(T/100)). Onde FT é igual Total do Faturamento e T é igual a soma dos percentuais dos Tributos)</t>
    </r>
  </si>
  <si>
    <t>Kg</t>
  </si>
  <si>
    <t>Unidade</t>
  </si>
  <si>
    <t>Garrafão</t>
  </si>
  <si>
    <t>Pacote</t>
  </si>
  <si>
    <t>Par</t>
  </si>
  <si>
    <t>Barra</t>
  </si>
  <si>
    <t>Caixa</t>
  </si>
  <si>
    <t>Especificações - Utensílios</t>
  </si>
  <si>
    <t>Vida útil</t>
  </si>
  <si>
    <t>Açucareiro de aço inox, com colher e tampa, capacidade de 200 ml a 330 ml.</t>
  </si>
  <si>
    <t>Balde de plástico com capacidade de aprox. 20 litros</t>
  </si>
  <si>
    <t>Bandeja de mesa retangular de aço inoxidável - média</t>
  </si>
  <si>
    <t>Bebedouro elétrico</t>
  </si>
  <si>
    <t>Bule de aço inox, para café, capacidade de 500 a 750 ml.</t>
  </si>
  <si>
    <t>Carrinho de serviços gerais tipo copa com 3 planos</t>
  </si>
  <si>
    <t>Colher de café de aço inoxidável</t>
  </si>
  <si>
    <t>Copos de água de vidro transparente - 300 ml</t>
  </si>
  <si>
    <t>Escorredor de louca, em Aço inox, com capacidade mí8mina para 20 pratos</t>
  </si>
  <si>
    <t>Jarra de aço inoxidável - 2 litros</t>
  </si>
  <si>
    <t>Pá para lixo</t>
  </si>
  <si>
    <t>Rodo de borracha com cabo</t>
  </si>
  <si>
    <t>Xicara de café com pires de porcelana na cor branca (capacidade 80 ml)</t>
  </si>
  <si>
    <t>Quantidade</t>
  </si>
  <si>
    <t>incidencia</t>
  </si>
  <si>
    <t>Açucar cristal - pacote 5kg</t>
  </si>
  <si>
    <t>Adoçante líquido, com Sacarina Sódica - frasco de 100 ml</t>
  </si>
  <si>
    <t>Água Mineral acondicionada em garrafões de 20 litros</t>
  </si>
  <si>
    <t>Água Saniária, frasco comm 1 litro</t>
  </si>
  <si>
    <t>Álcool comum, fransco com 1 litro</t>
  </si>
  <si>
    <t>Café torrado e moído de 1ª qualidade com selo de pureza ABIC, em pacotes de 500 gramas</t>
  </si>
  <si>
    <t>Coador para cafeteira elétrica</t>
  </si>
  <si>
    <t>Copo Descartável para água, com capacidade para 200 ml - cento</t>
  </si>
  <si>
    <t>centro</t>
  </si>
  <si>
    <t>Detergente líquido para lavação de loucas, neutro - frasco 500 ml</t>
  </si>
  <si>
    <t>Espoja de aço - pacote com 8 unidades</t>
  </si>
  <si>
    <t>Esponja dupla face - unidade</t>
  </si>
  <si>
    <t>Forro para bandeja redonda</t>
  </si>
  <si>
    <t>Forro para bandeja retangular</t>
  </si>
  <si>
    <t>Guardanapo de papel não reciclável de 1ª qualidade - medindo aproximadamente 20x33</t>
  </si>
  <si>
    <t>Luvas para lavagem de copos - 1 par</t>
  </si>
  <si>
    <t>Multiuso - Frasco com 500 ml</t>
  </si>
  <si>
    <t>Pano de prato - unidade</t>
  </si>
  <si>
    <t>Pano para limpeza tipo perflez - pacote com 5</t>
  </si>
  <si>
    <t>Sabão em barra neutro, 200 gramas</t>
  </si>
  <si>
    <t>Sabão em pó - caixa 1 kg</t>
  </si>
  <si>
    <t>Saco de Algodão para limpeza de chão</t>
  </si>
  <si>
    <t>Saco para lixo tamanho, 60 litros, cor preta - pacote 50 unidades</t>
  </si>
  <si>
    <t>Valor uniário</t>
  </si>
  <si>
    <t>Bandeja para servir rendonda de aço inoxidável - média</t>
  </si>
  <si>
    <t>Cafeteiraelétrica, naterial aço inox, aplicação industrial, capacidade de 4 litros</t>
  </si>
  <si>
    <t>Colher de chá de aço inodiável</t>
  </si>
  <si>
    <t>Garrafa térnica de 1 litro</t>
  </si>
  <si>
    <t>Lixeira ou coletor com 2 tubos (PVC) para descarte copos de água de 200 mL. Latura mímina de 75 cm para cada tubo, com capacidade para 300 copos aproximadamente</t>
  </si>
  <si>
    <t>Porta-copo de aço inoxidável (base para copos) - unidade</t>
  </si>
  <si>
    <t>Superte Sipenser, com mecanismo regulador para liberação de uma unidade por vez, do tipo UNICOPO ou POUPA COPOS para copos de água de 200 ml</t>
  </si>
  <si>
    <t>Vassoura de pelo higiênica plastica com cabo</t>
  </si>
  <si>
    <t>PLANILHA CUSTO</t>
  </si>
  <si>
    <t>Posto</t>
  </si>
  <si>
    <t>Efetivo</t>
  </si>
  <si>
    <t>Valor Mensal (R$)</t>
  </si>
  <si>
    <t>Valor Anual (R$)</t>
  </si>
  <si>
    <t>Garçom</t>
  </si>
  <si>
    <t>Copeira</t>
  </si>
  <si>
    <t>Subtotal A (R$)</t>
  </si>
  <si>
    <t>Insumos</t>
  </si>
  <si>
    <t>Material de consumo</t>
  </si>
  <si>
    <t>Total (Material de consumo + BDI Material de consumo</t>
  </si>
  <si>
    <t>Utensílios</t>
  </si>
  <si>
    <t>Subtotal (R$)</t>
  </si>
  <si>
    <t>VALOR TOTAL ANUAL</t>
  </si>
  <si>
    <t>PERCENTUAL DE BDI (Módulo 6 da planilha) 8,65%</t>
  </si>
  <si>
    <t>Anual</t>
  </si>
  <si>
    <t>unitário</t>
  </si>
  <si>
    <t>Valor Anual</t>
  </si>
  <si>
    <t>estimado</t>
  </si>
  <si>
    <t>Valor mensal</t>
  </si>
  <si>
    <t>Paletó Preto</t>
  </si>
  <si>
    <t>Camisa Social Branca</t>
  </si>
  <si>
    <t>Calça Social Preta</t>
  </si>
  <si>
    <t>Gravata Borboleta Preta</t>
  </si>
  <si>
    <t>Cinto Preto</t>
  </si>
  <si>
    <t>Par de Meias</t>
  </si>
  <si>
    <t>Par de Sapatos</t>
  </si>
  <si>
    <t>Bata Branca ou Azul</t>
  </si>
  <si>
    <t>Touca Branca</t>
  </si>
  <si>
    <t>Avental inteiriço branco</t>
  </si>
  <si>
    <t>Avental de cintura meio corpo branco</t>
  </si>
  <si>
    <t>Auxílio-FUNERAL</t>
  </si>
  <si>
    <t>Assistencia Odontologica</t>
  </si>
  <si>
    <t>Multa do FGTS e contribuicao social sobre o aviso previo trabalhado</t>
  </si>
  <si>
    <t>ausencia por acidente de trabalho</t>
  </si>
  <si>
    <t>Incidência do submódulo 2.2 sobre as alíneas A, B, C, E, Ddo submódulo 4.1</t>
  </si>
  <si>
    <t>Valor Unit. (R$) (Mão de obra + uniformes)</t>
  </si>
  <si>
    <t>Garçom diurno</t>
  </si>
  <si>
    <t>5134-25</t>
  </si>
  <si>
    <t>COPEIRA</t>
  </si>
  <si>
    <t>Valor Total ANUAL por Posto</t>
  </si>
  <si>
    <t xml:space="preserve">Valor Total por Empregado </t>
  </si>
  <si>
    <t>Valor Total Mensal</t>
  </si>
  <si>
    <t>5134-05</t>
  </si>
  <si>
    <t>Categoria Profissinal</t>
  </si>
  <si>
    <t>Garçon</t>
  </si>
  <si>
    <t>GARÇON</t>
  </si>
  <si>
    <t>Categoria profissional</t>
  </si>
  <si>
    <t>copeira</t>
  </si>
  <si>
    <t>Valor Total Annual</t>
  </si>
  <si>
    <t>Quantidade Mínima</t>
  </si>
  <si>
    <t>Depreciação mensal</t>
  </si>
  <si>
    <t>Depreciação annual</t>
  </si>
  <si>
    <t>unidade medida</t>
  </si>
  <si>
    <t>quantidade mensal</t>
  </si>
  <si>
    <t>quantidade annual</t>
  </si>
  <si>
    <t>valor unitario</t>
  </si>
  <si>
    <t>valor total mensal</t>
  </si>
  <si>
    <t>TOTAL</t>
  </si>
  <si>
    <t>SUBTOTAL</t>
  </si>
  <si>
    <t>BDI Material de consumo (8,65%)</t>
  </si>
  <si>
    <t>BDI Utensílios (8,65%)</t>
  </si>
  <si>
    <t>Total (Utensílios + BDI Utensílios (8,65%))</t>
  </si>
  <si>
    <t>Auxílio-Alimentação R$ 44,30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</si>
</sst>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_-&quot;R$&quot;\ * #,##0.000_-;\-&quot;R$&quot;\ * #,##0.000_-;_-&quot;R$&quot;\ * &quot;-&quot;???_-;_-@_-"/>
    <numFmt numFmtId="167" formatCode="0.000000%"/>
    <numFmt numFmtId="168" formatCode="_-&quot;R$&quot;\ * #,##0.000000_-;\-&quot;R$&quot;\ * #,##0.000000_-;_-&quot;R$&quot;\ * &quot;-&quot;??????_-;_-@_-"/>
    <numFmt numFmtId="169" formatCode="&quot;R$&quot;\ #,##0.00"/>
    <numFmt numFmtId="170" formatCode="_(&quot;R$ &quot;* #,##0.00_);_(&quot;R$ &quot;* \(#,##0.00\);_(&quot;R$ &quot;* &quot;-&quot;??_);_(@_)"/>
    <numFmt numFmtId="171" formatCode="_(* #,##0.00_);_(* \(#,##0.00\);_(* \-??_);_(@_)"/>
    <numFmt numFmtId="172" formatCode="&quot;R$ &quot;#,##0_);\(&quot;R$ &quot;#,##0\)"/>
    <numFmt numFmtId="173" formatCode="_(* #,##0.0000_);_(* \(#,##0.0000\);_(* \-??_);_(@_)"/>
    <numFmt numFmtId="174" formatCode="_(* #,##0.0000000_);_(* \(#,##0.0000000\);_(* \-??_);_(@_)"/>
    <numFmt numFmtId="175" formatCode="#,##0.00_ ;[Red]\-#,##0.00\ "/>
    <numFmt numFmtId="176" formatCode="&quot;R$&quot;\ #,##0.000;[Red]\-&quot;R$&quot;\ #,##0.000"/>
  </numFmts>
  <fonts count="4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52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10"/>
      <name val="Geneva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63"/>
      <name val="Calibri"/>
      <family val="2"/>
    </font>
    <font>
      <u/>
      <sz val="7.7"/>
      <color theme="10"/>
      <name val="Calibri"/>
      <family val="2"/>
    </font>
    <font>
      <b/>
      <vertAlign val="superscript"/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11"/>
      <color rgb="FF202124"/>
      <name val="Calibri"/>
      <family val="2"/>
      <scheme val="minor"/>
    </font>
    <font>
      <sz val="11"/>
      <color rgb="FF202124"/>
      <name val="Calibri"/>
      <family val="2"/>
      <scheme val="minor"/>
    </font>
    <font>
      <vertAlign val="superscript"/>
      <sz val="11"/>
      <color rgb="FF202124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bscript"/>
      <sz val="11"/>
      <color rgb="FF202124"/>
      <name val="Calibri"/>
      <family val="2"/>
      <scheme val="minor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rgb="FF333333"/>
      <name val="Rawline"/>
    </font>
  </fonts>
  <fills count="4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518">
    <xf numFmtId="0" fontId="0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8" fillId="3" borderId="9" applyNumberFormat="0" applyAlignment="0" applyProtection="0"/>
    <xf numFmtId="0" fontId="3" fillId="0" borderId="0"/>
    <xf numFmtId="0" fontId="3" fillId="0" borderId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8" fillId="3" borderId="9" applyNumberFormat="0" applyAlignment="0" applyProtection="0"/>
    <xf numFmtId="0" fontId="8" fillId="3" borderId="9" applyNumberFormat="0" applyAlignment="0" applyProtection="0"/>
    <xf numFmtId="0" fontId="8" fillId="3" borderId="9" applyNumberFormat="0" applyAlignment="0" applyProtection="0"/>
    <xf numFmtId="0" fontId="26" fillId="0" borderId="0"/>
    <xf numFmtId="0" fontId="26" fillId="0" borderId="0"/>
    <xf numFmtId="0" fontId="26" fillId="0" borderId="0"/>
    <xf numFmtId="0" fontId="13" fillId="19" borderId="13" applyNumberFormat="0" applyAlignment="0" applyProtection="0"/>
    <xf numFmtId="0" fontId="13" fillId="19" borderId="13" applyNumberFormat="0" applyAlignment="0" applyProtection="0"/>
    <xf numFmtId="0" fontId="13" fillId="19" borderId="13" applyNumberFormat="0" applyAlignment="0" applyProtection="0"/>
    <xf numFmtId="0" fontId="13" fillId="19" borderId="13" applyNumberFormat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5" borderId="15" applyNumberFormat="0" applyFont="0" applyAlignment="0" applyProtection="0"/>
    <xf numFmtId="0" fontId="10" fillId="25" borderId="15" applyNumberFormat="0" applyFont="0" applyAlignment="0" applyProtection="0"/>
    <xf numFmtId="0" fontId="10" fillId="25" borderId="15" applyNumberFormat="0" applyFont="0" applyAlignment="0" applyProtection="0"/>
    <xf numFmtId="0" fontId="10" fillId="25" borderId="1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" fillId="3" borderId="9" applyNumberFormat="0" applyAlignment="0" applyProtection="0"/>
    <xf numFmtId="0" fontId="8" fillId="3" borderId="9" applyNumberFormat="0" applyAlignment="0" applyProtection="0"/>
    <xf numFmtId="0" fontId="8" fillId="3" borderId="9" applyNumberFormat="0" applyAlignment="0" applyProtection="0"/>
    <xf numFmtId="0" fontId="8" fillId="3" borderId="9" applyNumberFormat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25" borderId="15" applyNumberFormat="0" applyFont="0" applyAlignment="0" applyProtection="0"/>
    <xf numFmtId="0" fontId="10" fillId="25" borderId="15" applyNumberFormat="0" applyFont="0" applyAlignment="0" applyProtection="0"/>
    <xf numFmtId="0" fontId="10" fillId="25" borderId="15" applyNumberFormat="0" applyFont="0" applyAlignment="0" applyProtection="0"/>
    <xf numFmtId="0" fontId="10" fillId="25" borderId="1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8" fillId="3" borderId="9" applyNumberFormat="0" applyAlignment="0" applyProtection="0"/>
    <xf numFmtId="0" fontId="8" fillId="3" borderId="9" applyNumberFormat="0" applyAlignment="0" applyProtection="0"/>
    <xf numFmtId="0" fontId="8" fillId="3" borderId="9" applyNumberFormat="0" applyAlignment="0" applyProtection="0"/>
    <xf numFmtId="0" fontId="8" fillId="3" borderId="9" applyNumberFormat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0" fontId="15" fillId="10" borderId="9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0" fontId="18" fillId="3" borderId="1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0" fontId="25" fillId="0" borderId="20" applyNumberFormat="0" applyFill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39" borderId="0" applyNumberFormat="0" applyBorder="0" applyAlignment="0" applyProtection="0"/>
    <xf numFmtId="0" fontId="12" fillId="28" borderId="0" applyNumberFormat="0" applyBorder="0" applyAlignment="0" applyProtection="0"/>
    <xf numFmtId="0" fontId="8" fillId="40" borderId="9" applyNumberFormat="0" applyAlignment="0" applyProtection="0"/>
    <xf numFmtId="0" fontId="13" fillId="41" borderId="13" applyNumberFormat="0" applyAlignment="0" applyProtection="0"/>
    <xf numFmtId="0" fontId="11" fillId="42" borderId="0" applyNumberFormat="0" applyBorder="0" applyAlignment="0" applyProtection="0"/>
    <xf numFmtId="0" fontId="11" fillId="43" borderId="0" applyNumberFormat="0" applyBorder="0" applyAlignment="0" applyProtection="0"/>
    <xf numFmtId="0" fontId="11" fillId="44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45" borderId="0" applyNumberFormat="0" applyBorder="0" applyAlignment="0" applyProtection="0"/>
    <xf numFmtId="0" fontId="15" fillId="31" borderId="9" applyNumberForma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6" fillId="27" borderId="0" applyNumberFormat="0" applyBorder="0" applyAlignment="0" applyProtection="0"/>
    <xf numFmtId="174" fontId="3" fillId="0" borderId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3" fontId="10" fillId="0" borderId="0" applyFont="0" applyFill="0" applyBorder="0" applyAlignment="0" applyProtection="0"/>
    <xf numFmtId="43" fontId="3" fillId="0" borderId="0" applyFill="0" applyBorder="0" applyAlignment="0" applyProtection="0"/>
    <xf numFmtId="169" fontId="3" fillId="0" borderId="0" applyFont="0" applyFill="0" applyBorder="0" applyAlignment="0" applyProtection="0"/>
    <xf numFmtId="173" fontId="3" fillId="0" borderId="0" applyFill="0" applyBorder="0" applyAlignment="0" applyProtection="0"/>
    <xf numFmtId="0" fontId="17" fillId="46" borderId="0" applyNumberFormat="0" applyBorder="0" applyAlignment="0" applyProtection="0"/>
    <xf numFmtId="0" fontId="29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47" borderId="15" applyNumberFormat="0" applyAlignment="0" applyProtection="0"/>
    <xf numFmtId="9" fontId="2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" fillId="0" borderId="0" applyFill="0" applyBorder="0" applyAlignment="0" applyProtection="0"/>
    <xf numFmtId="0" fontId="18" fillId="40" borderId="16" applyNumberFormat="0" applyAlignment="0" applyProtection="0"/>
    <xf numFmtId="43" fontId="2" fillId="0" borderId="0" applyFont="0" applyFill="0" applyBorder="0" applyAlignment="0" applyProtection="0"/>
    <xf numFmtId="172" fontId="3" fillId="0" borderId="0" applyFill="0" applyBorder="0" applyAlignment="0" applyProtection="0"/>
    <xf numFmtId="172" fontId="3" fillId="0" borderId="0" applyFill="0" applyBorder="0" applyAlignment="0" applyProtection="0"/>
    <xf numFmtId="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22" fillId="0" borderId="17" applyNumberFormat="0" applyFill="0" applyAlignment="0" applyProtection="0"/>
    <xf numFmtId="43" fontId="2" fillId="0" borderId="0" applyFont="0" applyFill="0" applyBorder="0" applyAlignment="0" applyProtection="0"/>
    <xf numFmtId="174" fontId="3" fillId="0" borderId="0" applyFont="0" applyFill="0" applyBorder="0" applyAlignment="0" applyProtection="0"/>
    <xf numFmtId="171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14">
    <xf numFmtId="0" fontId="0" fillId="0" borderId="0" xfId="0"/>
    <xf numFmtId="44" fontId="7" fillId="0" borderId="1" xfId="0" applyNumberFormat="1" applyFont="1" applyBorder="1" applyAlignment="1">
      <alignment horizontal="justify" vertical="center" wrapText="1"/>
    </xf>
    <xf numFmtId="44" fontId="7" fillId="0" borderId="0" xfId="0" applyNumberFormat="1" applyFont="1" applyAlignment="1">
      <alignment horizontal="justify" vertical="center" wrapText="1"/>
    </xf>
    <xf numFmtId="0" fontId="9" fillId="0" borderId="0" xfId="0" applyFont="1"/>
    <xf numFmtId="0" fontId="4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44" fontId="0" fillId="0" borderId="0" xfId="0" applyNumberFormat="1"/>
    <xf numFmtId="167" fontId="0" fillId="0" borderId="0" xfId="0" applyNumberFormat="1"/>
    <xf numFmtId="168" fontId="0" fillId="0" borderId="0" xfId="0" applyNumberFormat="1"/>
    <xf numFmtId="10" fontId="0" fillId="0" borderId="0" xfId="0" applyNumberFormat="1"/>
    <xf numFmtId="166" fontId="0" fillId="0" borderId="0" xfId="0" applyNumberFormat="1"/>
    <xf numFmtId="175" fontId="4" fillId="2" borderId="1" xfId="0" applyNumberFormat="1" applyFont="1" applyFill="1" applyBorder="1" applyAlignment="1">
      <alignment horizontal="center" vertical="center" wrapText="1"/>
    </xf>
    <xf numFmtId="175" fontId="0" fillId="0" borderId="0" xfId="0" applyNumberFormat="1" applyAlignment="1">
      <alignment horizontal="center"/>
    </xf>
    <xf numFmtId="17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65" fontId="7" fillId="0" borderId="1" xfId="0" applyNumberFormat="1" applyFont="1" applyBorder="1" applyAlignment="1">
      <alignment vertical="center" wrapText="1"/>
    </xf>
    <xf numFmtId="175" fontId="7" fillId="0" borderId="1" xfId="0" applyNumberFormat="1" applyFont="1" applyBorder="1" applyAlignment="1">
      <alignment horizontal="center" vertical="center" wrapText="1"/>
    </xf>
    <xf numFmtId="175" fontId="5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175" fontId="7" fillId="0" borderId="0" xfId="0" applyNumberFormat="1" applyFont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5" fontId="6" fillId="0" borderId="1" xfId="0" applyNumberFormat="1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 wrapText="1"/>
    </xf>
    <xf numFmtId="165" fontId="34" fillId="0" borderId="1" xfId="0" applyNumberFormat="1" applyFont="1" applyBorder="1" applyAlignment="1">
      <alignment horizontal="center" vertical="center" wrapText="1"/>
    </xf>
    <xf numFmtId="175" fontId="3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165" fontId="0" fillId="0" borderId="1" xfId="0" applyNumberFormat="1" applyBorder="1" applyAlignment="1">
      <alignment horizontal="center" vertical="center" wrapText="1"/>
    </xf>
    <xf numFmtId="175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175" fontId="0" fillId="0" borderId="8" xfId="0" applyNumberForma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75" fontId="1" fillId="0" borderId="3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justify" vertical="center" wrapText="1"/>
    </xf>
    <xf numFmtId="10" fontId="7" fillId="0" borderId="6" xfId="0" applyNumberFormat="1" applyFont="1" applyBorder="1" applyAlignment="1">
      <alignment horizontal="center" vertical="center" wrapText="1"/>
    </xf>
    <xf numFmtId="175" fontId="7" fillId="0" borderId="6" xfId="0" applyNumberFormat="1" applyFont="1" applyBorder="1" applyAlignment="1">
      <alignment horizontal="center" vertical="center" wrapText="1"/>
    </xf>
    <xf numFmtId="10" fontId="4" fillId="2" borderId="1" xfId="7" applyNumberFormat="1" applyFont="1" applyFill="1" applyBorder="1" applyAlignment="1">
      <alignment horizontal="center" vertical="center"/>
    </xf>
    <xf numFmtId="10" fontId="4" fillId="0" borderId="1" xfId="7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5" fontId="0" fillId="0" borderId="8" xfId="0" applyNumberFormat="1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1" fillId="0" borderId="0" xfId="0" applyFont="1" applyAlignment="1">
      <alignment vertical="center"/>
    </xf>
    <xf numFmtId="175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0" fillId="0" borderId="12" xfId="0" applyBorder="1"/>
    <xf numFmtId="0" fontId="38" fillId="0" borderId="12" xfId="0" applyFont="1" applyBorder="1"/>
    <xf numFmtId="8" fontId="38" fillId="0" borderId="12" xfId="0" applyNumberFormat="1" applyFont="1" applyBorder="1"/>
    <xf numFmtId="0" fontId="40" fillId="0" borderId="12" xfId="0" applyFont="1" applyBorder="1"/>
    <xf numFmtId="8" fontId="40" fillId="0" borderId="12" xfId="0" applyNumberFormat="1" applyFont="1" applyBorder="1"/>
    <xf numFmtId="8" fontId="0" fillId="0" borderId="0" xfId="0" applyNumberFormat="1"/>
    <xf numFmtId="8" fontId="38" fillId="48" borderId="12" xfId="0" applyNumberFormat="1" applyFont="1" applyFill="1" applyBorder="1"/>
    <xf numFmtId="8" fontId="0" fillId="48" borderId="12" xfId="0" applyNumberFormat="1" applyFill="1" applyBorder="1"/>
    <xf numFmtId="16" fontId="4" fillId="0" borderId="1" xfId="0" applyNumberFormat="1" applyFont="1" applyBorder="1" applyAlignment="1">
      <alignment horizontal="center" vertical="center" wrapText="1"/>
    </xf>
    <xf numFmtId="0" fontId="5" fillId="48" borderId="1" xfId="0" applyFont="1" applyFill="1" applyBorder="1" applyAlignment="1">
      <alignment horizontal="left" vertical="center"/>
    </xf>
    <xf numFmtId="0" fontId="6" fillId="48" borderId="1" xfId="0" applyFont="1" applyFill="1" applyBorder="1" applyAlignment="1">
      <alignment horizontal="center" vertical="center" wrapText="1"/>
    </xf>
    <xf numFmtId="0" fontId="6" fillId="48" borderId="1" xfId="0" applyFont="1" applyFill="1" applyBorder="1" applyAlignment="1">
      <alignment horizontal="left" vertical="center" wrapText="1"/>
    </xf>
    <xf numFmtId="0" fontId="6" fillId="48" borderId="1" xfId="0" applyFont="1" applyFill="1" applyBorder="1" applyAlignment="1">
      <alignment horizontal="justify" vertical="center" wrapText="1"/>
    </xf>
    <xf numFmtId="175" fontId="6" fillId="48" borderId="1" xfId="0" applyNumberFormat="1" applyFont="1" applyFill="1" applyBorder="1" applyAlignment="1">
      <alignment horizontal="center" vertical="center" wrapText="1"/>
    </xf>
    <xf numFmtId="0" fontId="6" fillId="48" borderId="2" xfId="0" applyFont="1" applyFill="1" applyBorder="1" applyAlignment="1">
      <alignment horizontal="left" vertical="center" wrapText="1"/>
    </xf>
    <xf numFmtId="175" fontId="5" fillId="48" borderId="1" xfId="0" applyNumberFormat="1" applyFont="1" applyFill="1" applyBorder="1" applyAlignment="1">
      <alignment horizontal="center" vertical="center" wrapText="1"/>
    </xf>
    <xf numFmtId="165" fontId="6" fillId="48" borderId="1" xfId="0" applyNumberFormat="1" applyFont="1" applyFill="1" applyBorder="1" applyAlignment="1">
      <alignment horizontal="center" vertical="center" wrapText="1"/>
    </xf>
    <xf numFmtId="175" fontId="1" fillId="48" borderId="1" xfId="0" applyNumberFormat="1" applyFont="1" applyFill="1" applyBorder="1" applyAlignment="1">
      <alignment horizontal="center" vertical="center"/>
    </xf>
    <xf numFmtId="10" fontId="6" fillId="48" borderId="1" xfId="0" applyNumberFormat="1" applyFont="1" applyFill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175" fontId="6" fillId="0" borderId="25" xfId="0" applyNumberFormat="1" applyFont="1" applyBorder="1" applyAlignment="1">
      <alignment horizontal="center" vertical="center" wrapText="1"/>
    </xf>
    <xf numFmtId="175" fontId="6" fillId="48" borderId="12" xfId="0" applyNumberFormat="1" applyFont="1" applyFill="1" applyBorder="1" applyAlignment="1">
      <alignment horizontal="center" vertical="center" wrapText="1"/>
    </xf>
    <xf numFmtId="0" fontId="6" fillId="48" borderId="1" xfId="0" applyFont="1" applyFill="1" applyBorder="1" applyAlignment="1">
      <alignment vertical="center" wrapText="1"/>
    </xf>
    <xf numFmtId="0" fontId="33" fillId="48" borderId="1" xfId="0" applyFont="1" applyFill="1" applyBorder="1" applyAlignment="1">
      <alignment horizontal="center" vertical="center" wrapText="1"/>
    </xf>
    <xf numFmtId="0" fontId="33" fillId="48" borderId="1" xfId="0" applyFont="1" applyFill="1" applyBorder="1" applyAlignment="1">
      <alignment horizontal="left" vertical="center" wrapText="1"/>
    </xf>
    <xf numFmtId="175" fontId="33" fillId="48" borderId="1" xfId="0" applyNumberFormat="1" applyFont="1" applyFill="1" applyBorder="1" applyAlignment="1">
      <alignment horizontal="center" vertical="center" wrapText="1"/>
    </xf>
    <xf numFmtId="165" fontId="1" fillId="48" borderId="1" xfId="0" applyNumberFormat="1" applyFont="1" applyFill="1" applyBorder="1" applyAlignment="1">
      <alignment horizontal="center" vertical="center" wrapText="1"/>
    </xf>
    <xf numFmtId="175" fontId="1" fillId="48" borderId="1" xfId="0" applyNumberFormat="1" applyFont="1" applyFill="1" applyBorder="1" applyAlignment="1">
      <alignment horizontal="center" vertical="center" wrapText="1"/>
    </xf>
    <xf numFmtId="0" fontId="1" fillId="48" borderId="1" xfId="0" applyFont="1" applyFill="1" applyBorder="1" applyAlignment="1">
      <alignment vertical="center" wrapText="1"/>
    </xf>
    <xf numFmtId="0" fontId="1" fillId="48" borderId="1" xfId="0" applyFont="1" applyFill="1" applyBorder="1" applyAlignment="1">
      <alignment horizontal="center" vertical="center" wrapText="1"/>
    </xf>
    <xf numFmtId="175" fontId="1" fillId="2" borderId="12" xfId="10" applyNumberFormat="1" applyFont="1" applyFill="1" applyBorder="1" applyAlignment="1" applyProtection="1">
      <alignment horizontal="center" vertical="center"/>
    </xf>
    <xf numFmtId="175" fontId="6" fillId="48" borderId="6" xfId="0" applyNumberFormat="1" applyFont="1" applyFill="1" applyBorder="1" applyAlignment="1">
      <alignment horizontal="center" vertical="center" wrapText="1"/>
    </xf>
    <xf numFmtId="0" fontId="1" fillId="48" borderId="5" xfId="0" applyFont="1" applyFill="1" applyBorder="1" applyAlignment="1">
      <alignment horizontal="center" vertical="center" wrapText="1"/>
    </xf>
    <xf numFmtId="0" fontId="1" fillId="48" borderId="6" xfId="0" applyFont="1" applyFill="1" applyBorder="1" applyAlignment="1">
      <alignment horizontal="justify" vertical="center" wrapText="1"/>
    </xf>
    <xf numFmtId="175" fontId="1" fillId="48" borderId="6" xfId="0" applyNumberFormat="1" applyFont="1" applyFill="1" applyBorder="1" applyAlignment="1">
      <alignment horizontal="center" vertical="center" wrapText="1"/>
    </xf>
    <xf numFmtId="10" fontId="7" fillId="48" borderId="4" xfId="0" applyNumberFormat="1" applyFont="1" applyFill="1" applyBorder="1" applyAlignment="1">
      <alignment horizontal="center" vertical="center" wrapText="1"/>
    </xf>
    <xf numFmtId="10" fontId="6" fillId="48" borderId="6" xfId="0" applyNumberFormat="1" applyFont="1" applyFill="1" applyBorder="1" applyAlignment="1">
      <alignment horizontal="center" vertical="center" wrapText="1"/>
    </xf>
    <xf numFmtId="175" fontId="7" fillId="48" borderId="6" xfId="0" applyNumberFormat="1" applyFont="1" applyFill="1" applyBorder="1" applyAlignment="1">
      <alignment horizontal="center" vertical="center" wrapText="1"/>
    </xf>
    <xf numFmtId="10" fontId="0" fillId="48" borderId="4" xfId="0" applyNumberFormat="1" applyFill="1" applyBorder="1" applyAlignment="1">
      <alignment horizontal="center" vertical="center" wrapText="1"/>
    </xf>
    <xf numFmtId="10" fontId="1" fillId="48" borderId="6" xfId="0" applyNumberFormat="1" applyFont="1" applyFill="1" applyBorder="1" applyAlignment="1">
      <alignment horizontal="center" vertical="center" wrapText="1"/>
    </xf>
    <xf numFmtId="175" fontId="0" fillId="48" borderId="6" xfId="0" applyNumberFormat="1" applyFill="1" applyBorder="1" applyAlignment="1">
      <alignment horizontal="center" vertical="center" wrapText="1"/>
    </xf>
    <xf numFmtId="0" fontId="0" fillId="48" borderId="12" xfId="0" applyFill="1" applyBorder="1"/>
    <xf numFmtId="0" fontId="1" fillId="48" borderId="24" xfId="0" applyFont="1" applyFill="1" applyBorder="1" applyAlignment="1">
      <alignment horizontal="center"/>
    </xf>
    <xf numFmtId="0" fontId="1" fillId="48" borderId="23" xfId="0" applyFont="1" applyFill="1" applyBorder="1" applyAlignment="1">
      <alignment horizontal="center"/>
    </xf>
    <xf numFmtId="0" fontId="1" fillId="48" borderId="12" xfId="0" applyFont="1" applyFill="1" applyBorder="1"/>
    <xf numFmtId="8" fontId="1" fillId="48" borderId="12" xfId="0" applyNumberFormat="1" applyFont="1" applyFill="1" applyBorder="1"/>
    <xf numFmtId="0" fontId="1" fillId="48" borderId="24" xfId="0" applyFont="1" applyFill="1" applyBorder="1"/>
    <xf numFmtId="0" fontId="1" fillId="48" borderId="23" xfId="0" applyFont="1" applyFill="1" applyBorder="1"/>
    <xf numFmtId="0" fontId="0" fillId="0" borderId="12" xfId="0" applyBorder="1" applyAlignment="1">
      <alignment horizontal="center" vertical="center"/>
    </xf>
    <xf numFmtId="8" fontId="0" fillId="0" borderId="12" xfId="0" applyNumberFormat="1" applyBorder="1"/>
    <xf numFmtId="0" fontId="0" fillId="0" borderId="12" xfId="0" applyBorder="1" applyAlignment="1">
      <alignment wrapText="1"/>
    </xf>
    <xf numFmtId="176" fontId="0" fillId="0" borderId="12" xfId="0" applyNumberFormat="1" applyBorder="1"/>
    <xf numFmtId="0" fontId="1" fillId="48" borderId="12" xfId="0" applyFont="1" applyFill="1" applyBorder="1" applyAlignment="1">
      <alignment horizontal="center" vertical="center" wrapText="1"/>
    </xf>
    <xf numFmtId="169" fontId="1" fillId="48" borderId="12" xfId="517" applyNumberFormat="1" applyFont="1" applyFill="1" applyBorder="1"/>
    <xf numFmtId="4" fontId="42" fillId="0" borderId="0" xfId="0" applyNumberFormat="1" applyFont="1"/>
    <xf numFmtId="0" fontId="40" fillId="0" borderId="10" xfId="0" applyFont="1" applyBorder="1" applyAlignment="1">
      <alignment horizontal="center"/>
    </xf>
    <xf numFmtId="0" fontId="40" fillId="0" borderId="12" xfId="0" applyFont="1" applyBorder="1" applyAlignment="1">
      <alignment horizontal="center"/>
    </xf>
    <xf numFmtId="0" fontId="39" fillId="0" borderId="24" xfId="0" applyFont="1" applyBorder="1" applyAlignment="1">
      <alignment horizontal="center" wrapText="1"/>
    </xf>
    <xf numFmtId="0" fontId="39" fillId="0" borderId="23" xfId="0" applyFont="1" applyBorder="1" applyAlignment="1">
      <alignment horizontal="center" wrapText="1"/>
    </xf>
    <xf numFmtId="0" fontId="38" fillId="48" borderId="10" xfId="0" applyFont="1" applyFill="1" applyBorder="1" applyAlignment="1">
      <alignment horizontal="center"/>
    </xf>
    <xf numFmtId="0" fontId="38" fillId="48" borderId="12" xfId="0" applyFont="1" applyFill="1" applyBorder="1" applyAlignment="1">
      <alignment horizontal="center"/>
    </xf>
    <xf numFmtId="0" fontId="38" fillId="0" borderId="10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41" fillId="48" borderId="10" xfId="0" applyFont="1" applyFill="1" applyBorder="1" applyAlignment="1">
      <alignment horizontal="center"/>
    </xf>
    <xf numFmtId="0" fontId="41" fillId="48" borderId="12" xfId="0" applyFont="1" applyFill="1" applyBorder="1" applyAlignment="1">
      <alignment horizontal="center"/>
    </xf>
    <xf numFmtId="0" fontId="40" fillId="48" borderId="10" xfId="0" applyFont="1" applyFill="1" applyBorder="1" applyAlignment="1">
      <alignment horizontal="center"/>
    </xf>
    <xf numFmtId="0" fontId="40" fillId="48" borderId="12" xfId="0" applyFont="1" applyFill="1" applyBorder="1" applyAlignment="1">
      <alignment horizontal="center"/>
    </xf>
    <xf numFmtId="0" fontId="39" fillId="0" borderId="24" xfId="0" applyFont="1" applyBorder="1" applyAlignment="1">
      <alignment horizontal="center" vertical="center"/>
    </xf>
    <xf numFmtId="0" fontId="39" fillId="0" borderId="12" xfId="0" applyFont="1" applyBorder="1" applyAlignment="1">
      <alignment horizontal="center" vertical="center"/>
    </xf>
    <xf numFmtId="0" fontId="1" fillId="48" borderId="1" xfId="0" applyFont="1" applyFill="1" applyBorder="1" applyAlignment="1">
      <alignment horizontal="left" vertical="center" wrapText="1"/>
    </xf>
    <xf numFmtId="0" fontId="1" fillId="48" borderId="2" xfId="0" applyFont="1" applyFill="1" applyBorder="1" applyAlignment="1">
      <alignment horizontal="left" vertical="center"/>
    </xf>
    <xf numFmtId="0" fontId="1" fillId="48" borderId="3" xfId="0" applyFont="1" applyFill="1" applyBorder="1" applyAlignment="1">
      <alignment horizontal="left" vertical="center"/>
    </xf>
    <xf numFmtId="0" fontId="1" fillId="48" borderId="4" xfId="0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1" fillId="48" borderId="2" xfId="0" applyFont="1" applyFill="1" applyBorder="1" applyAlignment="1">
      <alignment horizontal="left" vertical="center" wrapText="1"/>
    </xf>
    <xf numFmtId="0" fontId="1" fillId="48" borderId="3" xfId="0" applyFont="1" applyFill="1" applyBorder="1" applyAlignment="1">
      <alignment horizontal="left" vertical="center" wrapText="1"/>
    </xf>
    <xf numFmtId="0" fontId="1" fillId="48" borderId="4" xfId="0" applyFont="1" applyFill="1" applyBorder="1" applyAlignment="1">
      <alignment horizontal="left" vertical="center" wrapText="1"/>
    </xf>
    <xf numFmtId="0" fontId="6" fillId="48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48" borderId="1" xfId="0" applyFill="1" applyBorder="1" applyAlignment="1">
      <alignment horizontal="left" vertical="center"/>
    </xf>
    <xf numFmtId="0" fontId="1" fillId="48" borderId="2" xfId="0" applyFont="1" applyFill="1" applyBorder="1" applyAlignment="1">
      <alignment horizontal="justify" vertical="center"/>
    </xf>
    <xf numFmtId="0" fontId="1" fillId="48" borderId="3" xfId="0" applyFont="1" applyFill="1" applyBorder="1" applyAlignment="1">
      <alignment horizontal="justify" vertical="center"/>
    </xf>
    <xf numFmtId="0" fontId="1" fillId="48" borderId="4" xfId="0" applyFont="1" applyFill="1" applyBorder="1" applyAlignment="1">
      <alignment horizontal="justify" vertical="center"/>
    </xf>
    <xf numFmtId="0" fontId="1" fillId="48" borderId="2" xfId="0" applyFont="1" applyFill="1" applyBorder="1" applyAlignment="1">
      <alignment horizontal="justify" vertical="center" wrapText="1"/>
    </xf>
    <xf numFmtId="0" fontId="1" fillId="48" borderId="4" xfId="0" applyFont="1" applyFill="1" applyBorder="1" applyAlignment="1">
      <alignment horizontal="justify" vertical="center" wrapText="1"/>
    </xf>
    <xf numFmtId="0" fontId="34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5" fillId="48" borderId="2" xfId="0" applyFont="1" applyFill="1" applyBorder="1" applyAlignment="1">
      <alignment horizontal="left" vertical="center"/>
    </xf>
    <xf numFmtId="0" fontId="4" fillId="48" borderId="3" xfId="0" applyFont="1" applyFill="1" applyBorder="1" applyAlignment="1">
      <alignment horizontal="left" vertical="center"/>
    </xf>
    <xf numFmtId="0" fontId="4" fillId="48" borderId="4" xfId="0" applyFont="1" applyFill="1" applyBorder="1" applyAlignment="1">
      <alignment horizontal="left" vertical="center"/>
    </xf>
    <xf numFmtId="0" fontId="33" fillId="48" borderId="1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" fillId="48" borderId="1" xfId="0" applyFont="1" applyFill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5" fillId="48" borderId="1" xfId="0" applyFont="1" applyFill="1" applyBorder="1" applyAlignment="1">
      <alignment vertical="center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48" borderId="1" xfId="0" applyFont="1" applyFill="1" applyBorder="1" applyAlignment="1">
      <alignment horizontal="left" vertical="center"/>
    </xf>
    <xf numFmtId="0" fontId="6" fillId="48" borderId="1" xfId="0" applyFont="1" applyFill="1" applyBorder="1" applyAlignment="1">
      <alignment horizontal="left" vertical="center"/>
    </xf>
    <xf numFmtId="0" fontId="6" fillId="48" borderId="2" xfId="0" applyFont="1" applyFill="1" applyBorder="1" applyAlignment="1">
      <alignment horizontal="left" vertical="center" wrapText="1"/>
    </xf>
    <xf numFmtId="0" fontId="6" fillId="48" borderId="3" xfId="0" applyFont="1" applyFill="1" applyBorder="1" applyAlignment="1">
      <alignment horizontal="left" vertical="center" wrapText="1"/>
    </xf>
    <xf numFmtId="0" fontId="6" fillId="48" borderId="4" xfId="0" applyFont="1" applyFill="1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48" borderId="1" xfId="0" applyFont="1" applyFill="1" applyBorder="1" applyAlignment="1">
      <alignment horizontal="justify" vertical="center" wrapText="1"/>
    </xf>
    <xf numFmtId="0" fontId="0" fillId="0" borderId="3" xfId="0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1" fillId="48" borderId="1" xfId="0" applyFont="1" applyFill="1" applyBorder="1" applyAlignment="1">
      <alignment horizontal="center" vertical="center"/>
    </xf>
    <xf numFmtId="0" fontId="1" fillId="48" borderId="2" xfId="0" applyFont="1" applyFill="1" applyBorder="1" applyAlignment="1">
      <alignment horizontal="center" vertical="center"/>
    </xf>
    <xf numFmtId="0" fontId="1" fillId="48" borderId="3" xfId="0" applyFont="1" applyFill="1" applyBorder="1" applyAlignment="1">
      <alignment horizontal="center" vertical="center"/>
    </xf>
    <xf numFmtId="0" fontId="1" fillId="48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48" borderId="26" xfId="0" applyFont="1" applyFill="1" applyBorder="1" applyAlignment="1">
      <alignment horizontal="center" vertical="center"/>
    </xf>
    <xf numFmtId="0" fontId="1" fillId="48" borderId="8" xfId="0" applyFont="1" applyFill="1" applyBorder="1" applyAlignment="1">
      <alignment horizontal="center" vertical="center"/>
    </xf>
    <xf numFmtId="0" fontId="6" fillId="48" borderId="2" xfId="0" applyFont="1" applyFill="1" applyBorder="1" applyAlignment="1">
      <alignment horizontal="center" vertical="center" wrapText="1"/>
    </xf>
    <xf numFmtId="0" fontId="6" fillId="48" borderId="3" xfId="0" applyFont="1" applyFill="1" applyBorder="1" applyAlignment="1">
      <alignment horizontal="center" vertical="center" wrapText="1"/>
    </xf>
    <xf numFmtId="0" fontId="6" fillId="48" borderId="4" xfId="0" applyFont="1" applyFill="1" applyBorder="1" applyAlignment="1">
      <alignment horizontal="center" vertical="center" wrapText="1"/>
    </xf>
    <xf numFmtId="0" fontId="6" fillId="48" borderId="2" xfId="0" applyFont="1" applyFill="1" applyBorder="1" applyAlignment="1">
      <alignment horizontal="justify" vertical="center" wrapText="1"/>
    </xf>
    <xf numFmtId="0" fontId="6" fillId="48" borderId="4" xfId="0" applyFont="1" applyFill="1" applyBorder="1" applyAlignment="1">
      <alignment horizontal="justify" vertical="center" wrapText="1"/>
    </xf>
    <xf numFmtId="0" fontId="5" fillId="48" borderId="3" xfId="0" applyFont="1" applyFill="1" applyBorder="1" applyAlignment="1">
      <alignment horizontal="left" vertical="center"/>
    </xf>
    <xf numFmtId="0" fontId="5" fillId="48" borderId="4" xfId="0" applyFont="1" applyFill="1" applyBorder="1" applyAlignment="1">
      <alignment horizontal="left" vertical="center"/>
    </xf>
    <xf numFmtId="0" fontId="0" fillId="48" borderId="3" xfId="0" applyFill="1" applyBorder="1" applyAlignment="1">
      <alignment horizontal="center" vertical="center"/>
    </xf>
    <xf numFmtId="0" fontId="7" fillId="0" borderId="25" xfId="0" applyFont="1" applyBorder="1" applyAlignment="1">
      <alignment horizontal="left" vertical="center" wrapText="1"/>
    </xf>
    <xf numFmtId="0" fontId="6" fillId="48" borderId="12" xfId="0" applyFont="1" applyFill="1" applyBorder="1" applyAlignment="1">
      <alignment horizontal="left" vertical="center" wrapText="1"/>
    </xf>
    <xf numFmtId="0" fontId="1" fillId="48" borderId="24" xfId="0" applyFont="1" applyFill="1" applyBorder="1" applyAlignment="1">
      <alignment horizontal="center" vertical="center"/>
    </xf>
    <xf numFmtId="0" fontId="1" fillId="48" borderId="23" xfId="0" applyFont="1" applyFill="1" applyBorder="1" applyAlignment="1">
      <alignment horizontal="center" vertical="center"/>
    </xf>
    <xf numFmtId="0" fontId="1" fillId="48" borderId="24" xfId="0" applyFont="1" applyFill="1" applyBorder="1"/>
    <xf numFmtId="0" fontId="1" fillId="48" borderId="23" xfId="0" applyFont="1" applyFill="1" applyBorder="1"/>
    <xf numFmtId="0" fontId="1" fillId="48" borderId="10" xfId="0" applyFont="1" applyFill="1" applyBorder="1" applyAlignment="1">
      <alignment horizontal="center"/>
    </xf>
    <xf numFmtId="0" fontId="1" fillId="48" borderId="21" xfId="0" applyFont="1" applyFill="1" applyBorder="1" applyAlignment="1">
      <alignment horizontal="center"/>
    </xf>
    <xf numFmtId="0" fontId="1" fillId="48" borderId="11" xfId="0" applyFont="1" applyFill="1" applyBorder="1" applyAlignment="1">
      <alignment horizontal="center"/>
    </xf>
    <xf numFmtId="8" fontId="1" fillId="48" borderId="10" xfId="0" applyNumberFormat="1" applyFont="1" applyFill="1" applyBorder="1" applyAlignment="1">
      <alignment horizontal="center" vertical="center"/>
    </xf>
    <xf numFmtId="8" fontId="1" fillId="48" borderId="21" xfId="0" applyNumberFormat="1" applyFont="1" applyFill="1" applyBorder="1" applyAlignment="1">
      <alignment horizontal="center" vertical="center"/>
    </xf>
    <xf numFmtId="8" fontId="1" fillId="48" borderId="11" xfId="0" applyNumberFormat="1" applyFont="1" applyFill="1" applyBorder="1" applyAlignment="1">
      <alignment horizontal="center" vertical="center"/>
    </xf>
    <xf numFmtId="8" fontId="1" fillId="48" borderId="10" xfId="0" applyNumberFormat="1" applyFont="1" applyFill="1" applyBorder="1" applyAlignment="1">
      <alignment horizontal="center"/>
    </xf>
    <xf numFmtId="8" fontId="1" fillId="48" borderId="21" xfId="0" applyNumberFormat="1" applyFont="1" applyFill="1" applyBorder="1" applyAlignment="1">
      <alignment horizontal="center"/>
    </xf>
    <xf numFmtId="8" fontId="1" fillId="48" borderId="11" xfId="0" applyNumberFormat="1" applyFont="1" applyFill="1" applyBorder="1" applyAlignment="1">
      <alignment horizontal="center"/>
    </xf>
    <xf numFmtId="14" fontId="4" fillId="0" borderId="1" xfId="0" applyNumberFormat="1" applyFont="1" applyBorder="1" applyAlignment="1">
      <alignment horizontal="center" vertical="center" wrapText="1"/>
    </xf>
  </cellXfs>
  <cellStyles count="518">
    <cellStyle name="20% - Ênfase1 2" xfId="15" xr:uid="{00000000-0005-0000-0000-000000000000}"/>
    <cellStyle name="20% - Ênfase1 2 2" xfId="16" xr:uid="{00000000-0005-0000-0000-000001000000}"/>
    <cellStyle name="20% - Ênfase1 2 3" xfId="443" xr:uid="{00000000-0005-0000-0000-000002000000}"/>
    <cellStyle name="20% - Ênfase1 3" xfId="17" xr:uid="{00000000-0005-0000-0000-000003000000}"/>
    <cellStyle name="20% - Ênfase1 3 2" xfId="18" xr:uid="{00000000-0005-0000-0000-000004000000}"/>
    <cellStyle name="20% - Ênfase2 2" xfId="19" xr:uid="{00000000-0005-0000-0000-000005000000}"/>
    <cellStyle name="20% - Ênfase2 2 2" xfId="20" xr:uid="{00000000-0005-0000-0000-000006000000}"/>
    <cellStyle name="20% - Ênfase2 2 3" xfId="444" xr:uid="{00000000-0005-0000-0000-000007000000}"/>
    <cellStyle name="20% - Ênfase2 3" xfId="21" xr:uid="{00000000-0005-0000-0000-000008000000}"/>
    <cellStyle name="20% - Ênfase2 3 2" xfId="22" xr:uid="{00000000-0005-0000-0000-000009000000}"/>
    <cellStyle name="20% - Ênfase3 2" xfId="23" xr:uid="{00000000-0005-0000-0000-00000A000000}"/>
    <cellStyle name="20% - Ênfase3 2 2" xfId="24" xr:uid="{00000000-0005-0000-0000-00000B000000}"/>
    <cellStyle name="20% - Ênfase3 2 3" xfId="445" xr:uid="{00000000-0005-0000-0000-00000C000000}"/>
    <cellStyle name="20% - Ênfase3 3" xfId="25" xr:uid="{00000000-0005-0000-0000-00000D000000}"/>
    <cellStyle name="20% - Ênfase3 3 2" xfId="26" xr:uid="{00000000-0005-0000-0000-00000E000000}"/>
    <cellStyle name="20% - Ênfase4 2" xfId="27" xr:uid="{00000000-0005-0000-0000-00000F000000}"/>
    <cellStyle name="20% - Ênfase4 2 2" xfId="28" xr:uid="{00000000-0005-0000-0000-000010000000}"/>
    <cellStyle name="20% - Ênfase4 2 3" xfId="446" xr:uid="{00000000-0005-0000-0000-000011000000}"/>
    <cellStyle name="20% - Ênfase4 3" xfId="29" xr:uid="{00000000-0005-0000-0000-000012000000}"/>
    <cellStyle name="20% - Ênfase4 3 2" xfId="30" xr:uid="{00000000-0005-0000-0000-000013000000}"/>
    <cellStyle name="20% - Ênfase5 2" xfId="31" xr:uid="{00000000-0005-0000-0000-000014000000}"/>
    <cellStyle name="20% - Ênfase5 2 2" xfId="32" xr:uid="{00000000-0005-0000-0000-000015000000}"/>
    <cellStyle name="20% - Ênfase5 2 3" xfId="447" xr:uid="{00000000-0005-0000-0000-000016000000}"/>
    <cellStyle name="20% - Ênfase5 3" xfId="33" xr:uid="{00000000-0005-0000-0000-000017000000}"/>
    <cellStyle name="20% - Ênfase5 3 2" xfId="34" xr:uid="{00000000-0005-0000-0000-000018000000}"/>
    <cellStyle name="20% - Ênfase6 2" xfId="35" xr:uid="{00000000-0005-0000-0000-000019000000}"/>
    <cellStyle name="20% - Ênfase6 2 2" xfId="36" xr:uid="{00000000-0005-0000-0000-00001A000000}"/>
    <cellStyle name="20% - Ênfase6 2 3" xfId="448" xr:uid="{00000000-0005-0000-0000-00001B000000}"/>
    <cellStyle name="20% - Ênfase6 3" xfId="37" xr:uid="{00000000-0005-0000-0000-00001C000000}"/>
    <cellStyle name="20% - Ênfase6 3 2" xfId="38" xr:uid="{00000000-0005-0000-0000-00001D000000}"/>
    <cellStyle name="40% - Ênfase1 2" xfId="39" xr:uid="{00000000-0005-0000-0000-00001E000000}"/>
    <cellStyle name="40% - Ênfase1 2 2" xfId="40" xr:uid="{00000000-0005-0000-0000-00001F000000}"/>
    <cellStyle name="40% - Ênfase1 2 3" xfId="449" xr:uid="{00000000-0005-0000-0000-000020000000}"/>
    <cellStyle name="40% - Ênfase1 3" xfId="41" xr:uid="{00000000-0005-0000-0000-000021000000}"/>
    <cellStyle name="40% - Ênfase1 3 2" xfId="42" xr:uid="{00000000-0005-0000-0000-000022000000}"/>
    <cellStyle name="40% - Ênfase2 2" xfId="43" xr:uid="{00000000-0005-0000-0000-000023000000}"/>
    <cellStyle name="40% - Ênfase2 2 2" xfId="44" xr:uid="{00000000-0005-0000-0000-000024000000}"/>
    <cellStyle name="40% - Ênfase2 2 3" xfId="450" xr:uid="{00000000-0005-0000-0000-000025000000}"/>
    <cellStyle name="40% - Ênfase2 3" xfId="45" xr:uid="{00000000-0005-0000-0000-000026000000}"/>
    <cellStyle name="40% - Ênfase2 3 2" xfId="46" xr:uid="{00000000-0005-0000-0000-000027000000}"/>
    <cellStyle name="40% - Ênfase3 2" xfId="47" xr:uid="{00000000-0005-0000-0000-000028000000}"/>
    <cellStyle name="40% - Ênfase3 2 2" xfId="48" xr:uid="{00000000-0005-0000-0000-000029000000}"/>
    <cellStyle name="40% - Ênfase3 2 3" xfId="451" xr:uid="{00000000-0005-0000-0000-00002A000000}"/>
    <cellStyle name="40% - Ênfase3 3" xfId="49" xr:uid="{00000000-0005-0000-0000-00002B000000}"/>
    <cellStyle name="40% - Ênfase3 3 2" xfId="50" xr:uid="{00000000-0005-0000-0000-00002C000000}"/>
    <cellStyle name="40% - Ênfase4 2" xfId="51" xr:uid="{00000000-0005-0000-0000-00002D000000}"/>
    <cellStyle name="40% - Ênfase4 2 2" xfId="52" xr:uid="{00000000-0005-0000-0000-00002E000000}"/>
    <cellStyle name="40% - Ênfase4 2 3" xfId="452" xr:uid="{00000000-0005-0000-0000-00002F000000}"/>
    <cellStyle name="40% - Ênfase4 3" xfId="53" xr:uid="{00000000-0005-0000-0000-000030000000}"/>
    <cellStyle name="40% - Ênfase4 3 2" xfId="54" xr:uid="{00000000-0005-0000-0000-000031000000}"/>
    <cellStyle name="40% - Ênfase5 2" xfId="55" xr:uid="{00000000-0005-0000-0000-000032000000}"/>
    <cellStyle name="40% - Ênfase5 2 2" xfId="56" xr:uid="{00000000-0005-0000-0000-000033000000}"/>
    <cellStyle name="40% - Ênfase5 2 3" xfId="453" xr:uid="{00000000-0005-0000-0000-000034000000}"/>
    <cellStyle name="40% - Ênfase5 3" xfId="57" xr:uid="{00000000-0005-0000-0000-000035000000}"/>
    <cellStyle name="40% - Ênfase5 3 2" xfId="58" xr:uid="{00000000-0005-0000-0000-000036000000}"/>
    <cellStyle name="40% - Ênfase6 2" xfId="59" xr:uid="{00000000-0005-0000-0000-000037000000}"/>
    <cellStyle name="40% - Ênfase6 2 2" xfId="60" xr:uid="{00000000-0005-0000-0000-000038000000}"/>
    <cellStyle name="40% - Ênfase6 2 3" xfId="454" xr:uid="{00000000-0005-0000-0000-000039000000}"/>
    <cellStyle name="40% - Ênfase6 3" xfId="61" xr:uid="{00000000-0005-0000-0000-00003A000000}"/>
    <cellStyle name="40% - Ênfase6 3 2" xfId="62" xr:uid="{00000000-0005-0000-0000-00003B000000}"/>
    <cellStyle name="60% - Ênfase1 2" xfId="63" xr:uid="{00000000-0005-0000-0000-00003C000000}"/>
    <cellStyle name="60% - Ênfase1 2 2" xfId="64" xr:uid="{00000000-0005-0000-0000-00003D000000}"/>
    <cellStyle name="60% - Ênfase1 2 3" xfId="455" xr:uid="{00000000-0005-0000-0000-00003E000000}"/>
    <cellStyle name="60% - Ênfase1 3" xfId="65" xr:uid="{00000000-0005-0000-0000-00003F000000}"/>
    <cellStyle name="60% - Ênfase1 3 2" xfId="66" xr:uid="{00000000-0005-0000-0000-000040000000}"/>
    <cellStyle name="60% - Ênfase2 2" xfId="67" xr:uid="{00000000-0005-0000-0000-000041000000}"/>
    <cellStyle name="60% - Ênfase2 2 2" xfId="68" xr:uid="{00000000-0005-0000-0000-000042000000}"/>
    <cellStyle name="60% - Ênfase2 2 3" xfId="456" xr:uid="{00000000-0005-0000-0000-000043000000}"/>
    <cellStyle name="60% - Ênfase2 3" xfId="69" xr:uid="{00000000-0005-0000-0000-000044000000}"/>
    <cellStyle name="60% - Ênfase2 3 2" xfId="70" xr:uid="{00000000-0005-0000-0000-000045000000}"/>
    <cellStyle name="60% - Ênfase3 2" xfId="71" xr:uid="{00000000-0005-0000-0000-000046000000}"/>
    <cellStyle name="60% - Ênfase3 2 2" xfId="72" xr:uid="{00000000-0005-0000-0000-000047000000}"/>
    <cellStyle name="60% - Ênfase3 2 3" xfId="457" xr:uid="{00000000-0005-0000-0000-000048000000}"/>
    <cellStyle name="60% - Ênfase3 3" xfId="73" xr:uid="{00000000-0005-0000-0000-000049000000}"/>
    <cellStyle name="60% - Ênfase3 3 2" xfId="74" xr:uid="{00000000-0005-0000-0000-00004A000000}"/>
    <cellStyle name="60% - Ênfase4 2" xfId="75" xr:uid="{00000000-0005-0000-0000-00004B000000}"/>
    <cellStyle name="60% - Ênfase4 2 2" xfId="76" xr:uid="{00000000-0005-0000-0000-00004C000000}"/>
    <cellStyle name="60% - Ênfase4 2 3" xfId="458" xr:uid="{00000000-0005-0000-0000-00004D000000}"/>
    <cellStyle name="60% - Ênfase4 3" xfId="77" xr:uid="{00000000-0005-0000-0000-00004E000000}"/>
    <cellStyle name="60% - Ênfase4 3 2" xfId="78" xr:uid="{00000000-0005-0000-0000-00004F000000}"/>
    <cellStyle name="60% - Ênfase5 2" xfId="79" xr:uid="{00000000-0005-0000-0000-000050000000}"/>
    <cellStyle name="60% - Ênfase5 2 2" xfId="80" xr:uid="{00000000-0005-0000-0000-000051000000}"/>
    <cellStyle name="60% - Ênfase5 2 3" xfId="459" xr:uid="{00000000-0005-0000-0000-000052000000}"/>
    <cellStyle name="60% - Ênfase5 3" xfId="81" xr:uid="{00000000-0005-0000-0000-000053000000}"/>
    <cellStyle name="60% - Ênfase5 3 2" xfId="82" xr:uid="{00000000-0005-0000-0000-000054000000}"/>
    <cellStyle name="60% - Ênfase6 2" xfId="83" xr:uid="{00000000-0005-0000-0000-000055000000}"/>
    <cellStyle name="60% - Ênfase6 2 2" xfId="84" xr:uid="{00000000-0005-0000-0000-000056000000}"/>
    <cellStyle name="60% - Ênfase6 2 3" xfId="460" xr:uid="{00000000-0005-0000-0000-000057000000}"/>
    <cellStyle name="60% - Ênfase6 3" xfId="85" xr:uid="{00000000-0005-0000-0000-000058000000}"/>
    <cellStyle name="60% - Ênfase6 3 2" xfId="86" xr:uid="{00000000-0005-0000-0000-000059000000}"/>
    <cellStyle name="Bom 2" xfId="87" xr:uid="{00000000-0005-0000-0000-00005A000000}"/>
    <cellStyle name="Bom 2 2" xfId="88" xr:uid="{00000000-0005-0000-0000-00005B000000}"/>
    <cellStyle name="Bom 2 3" xfId="461" xr:uid="{00000000-0005-0000-0000-00005C000000}"/>
    <cellStyle name="Bom 3" xfId="89" xr:uid="{00000000-0005-0000-0000-00005D000000}"/>
    <cellStyle name="Bom 3 2" xfId="90" xr:uid="{00000000-0005-0000-0000-00005E000000}"/>
    <cellStyle name="Cálculo 2" xfId="12" xr:uid="{00000000-0005-0000-0000-00005F000000}"/>
    <cellStyle name="Cálculo 2 2" xfId="91" xr:uid="{00000000-0005-0000-0000-000060000000}"/>
    <cellStyle name="Cálculo 2 2 2" xfId="347" xr:uid="{00000000-0005-0000-0000-000061000000}"/>
    <cellStyle name="Cálculo 2 2 3" xfId="256" xr:uid="{00000000-0005-0000-0000-000062000000}"/>
    <cellStyle name="Cálculo 2 3" xfId="346" xr:uid="{00000000-0005-0000-0000-000063000000}"/>
    <cellStyle name="Cálculo 2 4" xfId="255" xr:uid="{00000000-0005-0000-0000-000064000000}"/>
    <cellStyle name="Cálculo 2 5" xfId="462" xr:uid="{00000000-0005-0000-0000-000065000000}"/>
    <cellStyle name="Cálculo 3" xfId="92" xr:uid="{00000000-0005-0000-0000-000066000000}"/>
    <cellStyle name="Cálculo 3 2" xfId="93" xr:uid="{00000000-0005-0000-0000-000067000000}"/>
    <cellStyle name="Cálculo 3 2 2" xfId="349" xr:uid="{00000000-0005-0000-0000-000068000000}"/>
    <cellStyle name="Cálculo 3 2 3" xfId="258" xr:uid="{00000000-0005-0000-0000-000069000000}"/>
    <cellStyle name="Cálculo 3 3" xfId="348" xr:uid="{00000000-0005-0000-0000-00006A000000}"/>
    <cellStyle name="Cálculo 3 4" xfId="257" xr:uid="{00000000-0005-0000-0000-00006B000000}"/>
    <cellStyle name="Cancel" xfId="94" xr:uid="{00000000-0005-0000-0000-00006C000000}"/>
    <cellStyle name="Cancel 2" xfId="95" xr:uid="{00000000-0005-0000-0000-00006D000000}"/>
    <cellStyle name="Cancel 3" xfId="96" xr:uid="{00000000-0005-0000-0000-00006E000000}"/>
    <cellStyle name="Célula de Verificação 2" xfId="97" xr:uid="{00000000-0005-0000-0000-00006F000000}"/>
    <cellStyle name="Célula de Verificação 2 2" xfId="98" xr:uid="{00000000-0005-0000-0000-000070000000}"/>
    <cellStyle name="Célula de Verificação 2 3" xfId="463" xr:uid="{00000000-0005-0000-0000-000071000000}"/>
    <cellStyle name="Célula de Verificação 3" xfId="99" xr:uid="{00000000-0005-0000-0000-000072000000}"/>
    <cellStyle name="Célula de Verificação 3 2" xfId="100" xr:uid="{00000000-0005-0000-0000-000073000000}"/>
    <cellStyle name="Célula Vinculada 2" xfId="101" xr:uid="{00000000-0005-0000-0000-000074000000}"/>
    <cellStyle name="Célula Vinculada 2 2" xfId="102" xr:uid="{00000000-0005-0000-0000-000075000000}"/>
    <cellStyle name="Célula Vinculada 3" xfId="103" xr:uid="{00000000-0005-0000-0000-000076000000}"/>
    <cellStyle name="Célula Vinculada 3 2" xfId="104" xr:uid="{00000000-0005-0000-0000-000077000000}"/>
    <cellStyle name="Ênfase1 2" xfId="105" xr:uid="{00000000-0005-0000-0000-000078000000}"/>
    <cellStyle name="Ênfase1 2 2" xfId="106" xr:uid="{00000000-0005-0000-0000-000079000000}"/>
    <cellStyle name="Ênfase1 2 3" xfId="464" xr:uid="{00000000-0005-0000-0000-00007A000000}"/>
    <cellStyle name="Ênfase1 3" xfId="107" xr:uid="{00000000-0005-0000-0000-00007B000000}"/>
    <cellStyle name="Ênfase1 3 2" xfId="108" xr:uid="{00000000-0005-0000-0000-00007C000000}"/>
    <cellStyle name="Ênfase2 2" xfId="109" xr:uid="{00000000-0005-0000-0000-00007D000000}"/>
    <cellStyle name="Ênfase2 2 2" xfId="110" xr:uid="{00000000-0005-0000-0000-00007E000000}"/>
    <cellStyle name="Ênfase2 2 3" xfId="465" xr:uid="{00000000-0005-0000-0000-00007F000000}"/>
    <cellStyle name="Ênfase2 3" xfId="111" xr:uid="{00000000-0005-0000-0000-000080000000}"/>
    <cellStyle name="Ênfase2 3 2" xfId="112" xr:uid="{00000000-0005-0000-0000-000081000000}"/>
    <cellStyle name="Ênfase3 2" xfId="113" xr:uid="{00000000-0005-0000-0000-000082000000}"/>
    <cellStyle name="Ênfase3 2 2" xfId="114" xr:uid="{00000000-0005-0000-0000-000083000000}"/>
    <cellStyle name="Ênfase3 2 3" xfId="466" xr:uid="{00000000-0005-0000-0000-000084000000}"/>
    <cellStyle name="Ênfase3 3" xfId="115" xr:uid="{00000000-0005-0000-0000-000085000000}"/>
    <cellStyle name="Ênfase3 3 2" xfId="116" xr:uid="{00000000-0005-0000-0000-000086000000}"/>
    <cellStyle name="Ênfase4 2" xfId="117" xr:uid="{00000000-0005-0000-0000-000087000000}"/>
    <cellStyle name="Ênfase4 2 2" xfId="118" xr:uid="{00000000-0005-0000-0000-000088000000}"/>
    <cellStyle name="Ênfase4 2 3" xfId="467" xr:uid="{00000000-0005-0000-0000-000089000000}"/>
    <cellStyle name="Ênfase4 3" xfId="119" xr:uid="{00000000-0005-0000-0000-00008A000000}"/>
    <cellStyle name="Ênfase4 3 2" xfId="120" xr:uid="{00000000-0005-0000-0000-00008B000000}"/>
    <cellStyle name="Ênfase5 2" xfId="121" xr:uid="{00000000-0005-0000-0000-00008C000000}"/>
    <cellStyle name="Ênfase5 2 2" xfId="122" xr:uid="{00000000-0005-0000-0000-00008D000000}"/>
    <cellStyle name="Ênfase5 2 3" xfId="468" xr:uid="{00000000-0005-0000-0000-00008E000000}"/>
    <cellStyle name="Ênfase5 3" xfId="123" xr:uid="{00000000-0005-0000-0000-00008F000000}"/>
    <cellStyle name="Ênfase5 3 2" xfId="124" xr:uid="{00000000-0005-0000-0000-000090000000}"/>
    <cellStyle name="Ênfase6 2" xfId="125" xr:uid="{00000000-0005-0000-0000-000091000000}"/>
    <cellStyle name="Ênfase6 2 2" xfId="126" xr:uid="{00000000-0005-0000-0000-000092000000}"/>
    <cellStyle name="Ênfase6 2 3" xfId="469" xr:uid="{00000000-0005-0000-0000-000093000000}"/>
    <cellStyle name="Ênfase6 3" xfId="127" xr:uid="{00000000-0005-0000-0000-000094000000}"/>
    <cellStyle name="Ênfase6 3 2" xfId="128" xr:uid="{00000000-0005-0000-0000-000095000000}"/>
    <cellStyle name="Entrada 2" xfId="129" xr:uid="{00000000-0005-0000-0000-000096000000}"/>
    <cellStyle name="Entrada 2 2" xfId="130" xr:uid="{00000000-0005-0000-0000-000097000000}"/>
    <cellStyle name="Entrada 2 2 2" xfId="351" xr:uid="{00000000-0005-0000-0000-000098000000}"/>
    <cellStyle name="Entrada 2 2 3" xfId="260" xr:uid="{00000000-0005-0000-0000-000099000000}"/>
    <cellStyle name="Entrada 2 3" xfId="350" xr:uid="{00000000-0005-0000-0000-00009A000000}"/>
    <cellStyle name="Entrada 2 4" xfId="259" xr:uid="{00000000-0005-0000-0000-00009B000000}"/>
    <cellStyle name="Entrada 2 5" xfId="470" xr:uid="{00000000-0005-0000-0000-00009C000000}"/>
    <cellStyle name="Entrada 3" xfId="131" xr:uid="{00000000-0005-0000-0000-00009D000000}"/>
    <cellStyle name="Entrada 3 2" xfId="132" xr:uid="{00000000-0005-0000-0000-00009E000000}"/>
    <cellStyle name="Entrada 3 2 2" xfId="353" xr:uid="{00000000-0005-0000-0000-00009F000000}"/>
    <cellStyle name="Entrada 3 2 3" xfId="262" xr:uid="{00000000-0005-0000-0000-0000A0000000}"/>
    <cellStyle name="Entrada 3 3" xfId="352" xr:uid="{00000000-0005-0000-0000-0000A1000000}"/>
    <cellStyle name="Entrada 3 4" xfId="261" xr:uid="{00000000-0005-0000-0000-0000A2000000}"/>
    <cellStyle name="Hyperlink 2" xfId="133" xr:uid="{00000000-0005-0000-0000-0000A3000000}"/>
    <cellStyle name="Hyperlink 2 2" xfId="471" xr:uid="{00000000-0005-0000-0000-0000A4000000}"/>
    <cellStyle name="Incorreto 2" xfId="134" xr:uid="{00000000-0005-0000-0000-0000A5000000}"/>
    <cellStyle name="Incorreto 2 2" xfId="135" xr:uid="{00000000-0005-0000-0000-0000A6000000}"/>
    <cellStyle name="Incorreto 2 3" xfId="472" xr:uid="{00000000-0005-0000-0000-0000A7000000}"/>
    <cellStyle name="Incorreto 3" xfId="136" xr:uid="{00000000-0005-0000-0000-0000A8000000}"/>
    <cellStyle name="Incorreto 3 2" xfId="137" xr:uid="{00000000-0005-0000-0000-0000A9000000}"/>
    <cellStyle name="Moeda" xfId="517" builtinId="4"/>
    <cellStyle name="Moeda 10" xfId="138" xr:uid="{00000000-0005-0000-0000-0000AA000000}"/>
    <cellStyle name="Moeda 10 2" xfId="139" xr:uid="{00000000-0005-0000-0000-0000AB000000}"/>
    <cellStyle name="Moeda 10 2 2" xfId="355" xr:uid="{00000000-0005-0000-0000-0000AC000000}"/>
    <cellStyle name="Moeda 10 2 3" xfId="264" xr:uid="{00000000-0005-0000-0000-0000AD000000}"/>
    <cellStyle name="Moeda 10 3" xfId="354" xr:uid="{00000000-0005-0000-0000-0000AE000000}"/>
    <cellStyle name="Moeda 10 4" xfId="263" xr:uid="{00000000-0005-0000-0000-0000AF000000}"/>
    <cellStyle name="Moeda 10 5" xfId="473" xr:uid="{00000000-0005-0000-0000-0000B0000000}"/>
    <cellStyle name="Moeda 11" xfId="140" xr:uid="{00000000-0005-0000-0000-0000B1000000}"/>
    <cellStyle name="Moeda 11 2" xfId="141" xr:uid="{00000000-0005-0000-0000-0000B2000000}"/>
    <cellStyle name="Moeda 11 2 2" xfId="357" xr:uid="{00000000-0005-0000-0000-0000B3000000}"/>
    <cellStyle name="Moeda 11 2 3" xfId="266" xr:uid="{00000000-0005-0000-0000-0000B4000000}"/>
    <cellStyle name="Moeda 11 3" xfId="356" xr:uid="{00000000-0005-0000-0000-0000B5000000}"/>
    <cellStyle name="Moeda 11 4" xfId="265" xr:uid="{00000000-0005-0000-0000-0000B6000000}"/>
    <cellStyle name="Moeda 12" xfId="142" xr:uid="{00000000-0005-0000-0000-0000B7000000}"/>
    <cellStyle name="Moeda 12 2" xfId="358" xr:uid="{00000000-0005-0000-0000-0000B8000000}"/>
    <cellStyle name="Moeda 12 3" xfId="267" xr:uid="{00000000-0005-0000-0000-0000B9000000}"/>
    <cellStyle name="Moeda 13" xfId="143" xr:uid="{00000000-0005-0000-0000-0000BA000000}"/>
    <cellStyle name="Moeda 13 2" xfId="359" xr:uid="{00000000-0005-0000-0000-0000BB000000}"/>
    <cellStyle name="Moeda 13 3" xfId="268" xr:uid="{00000000-0005-0000-0000-0000BC000000}"/>
    <cellStyle name="Moeda 14" xfId="442" xr:uid="{00000000-0005-0000-0000-0000BD000000}"/>
    <cellStyle name="Moeda 15" xfId="514" xr:uid="{00000000-0005-0000-0000-0000BE000000}"/>
    <cellStyle name="Moeda 2" xfId="144" xr:uid="{00000000-0005-0000-0000-0000BF000000}"/>
    <cellStyle name="Moeda 2 2" xfId="145" xr:uid="{00000000-0005-0000-0000-0000C0000000}"/>
    <cellStyle name="Moeda 2 2 2" xfId="146" xr:uid="{00000000-0005-0000-0000-0000C1000000}"/>
    <cellStyle name="Moeda 2 2 2 2" xfId="362" xr:uid="{00000000-0005-0000-0000-0000C2000000}"/>
    <cellStyle name="Moeda 2 2 2 3" xfId="271" xr:uid="{00000000-0005-0000-0000-0000C3000000}"/>
    <cellStyle name="Moeda 2 2 3" xfId="361" xr:uid="{00000000-0005-0000-0000-0000C4000000}"/>
    <cellStyle name="Moeda 2 2 4" xfId="270" xr:uid="{00000000-0005-0000-0000-0000C5000000}"/>
    <cellStyle name="Moeda 2 2 5" xfId="475" xr:uid="{00000000-0005-0000-0000-0000C6000000}"/>
    <cellStyle name="Moeda 2 3" xfId="147" xr:uid="{00000000-0005-0000-0000-0000C7000000}"/>
    <cellStyle name="Moeda 2 3 2" xfId="363" xr:uid="{00000000-0005-0000-0000-0000C8000000}"/>
    <cellStyle name="Moeda 2 3 3" xfId="272" xr:uid="{00000000-0005-0000-0000-0000C9000000}"/>
    <cellStyle name="Moeda 2 3 4" xfId="476" xr:uid="{00000000-0005-0000-0000-0000CA000000}"/>
    <cellStyle name="Moeda 2 4" xfId="148" xr:uid="{00000000-0005-0000-0000-0000CB000000}"/>
    <cellStyle name="Moeda 2 4 2" xfId="364" xr:uid="{00000000-0005-0000-0000-0000CC000000}"/>
    <cellStyle name="Moeda 2 4 2 2" xfId="479" xr:uid="{00000000-0005-0000-0000-0000CD000000}"/>
    <cellStyle name="Moeda 2 4 2 3" xfId="480" xr:uid="{00000000-0005-0000-0000-0000CE000000}"/>
    <cellStyle name="Moeda 2 4 2 4" xfId="478" xr:uid="{00000000-0005-0000-0000-0000CF000000}"/>
    <cellStyle name="Moeda 2 4 3" xfId="273" xr:uid="{00000000-0005-0000-0000-0000D0000000}"/>
    <cellStyle name="Moeda 2 4 4" xfId="477" xr:uid="{00000000-0005-0000-0000-0000D1000000}"/>
    <cellStyle name="Moeda 2 5" xfId="149" xr:uid="{00000000-0005-0000-0000-0000D2000000}"/>
    <cellStyle name="Moeda 2 5 2" xfId="365" xr:uid="{00000000-0005-0000-0000-0000D3000000}"/>
    <cellStyle name="Moeda 2 5 3" xfId="274" xr:uid="{00000000-0005-0000-0000-0000D4000000}"/>
    <cellStyle name="Moeda 2 5 4" xfId="481" xr:uid="{00000000-0005-0000-0000-0000D5000000}"/>
    <cellStyle name="Moeda 2 6" xfId="360" xr:uid="{00000000-0005-0000-0000-0000D6000000}"/>
    <cellStyle name="Moeda 2 7" xfId="269" xr:uid="{00000000-0005-0000-0000-0000D7000000}"/>
    <cellStyle name="Moeda 2 8" xfId="474" xr:uid="{00000000-0005-0000-0000-0000D8000000}"/>
    <cellStyle name="Moeda 3" xfId="150" xr:uid="{00000000-0005-0000-0000-0000D9000000}"/>
    <cellStyle name="Moeda 3 2" xfId="151" xr:uid="{00000000-0005-0000-0000-0000DA000000}"/>
    <cellStyle name="Moeda 3 2 2" xfId="367" xr:uid="{00000000-0005-0000-0000-0000DB000000}"/>
    <cellStyle name="Moeda 3 2 3" xfId="276" xr:uid="{00000000-0005-0000-0000-0000DC000000}"/>
    <cellStyle name="Moeda 3 3" xfId="366" xr:uid="{00000000-0005-0000-0000-0000DD000000}"/>
    <cellStyle name="Moeda 3 4" xfId="275" xr:uid="{00000000-0005-0000-0000-0000DE000000}"/>
    <cellStyle name="Moeda 4" xfId="152" xr:uid="{00000000-0005-0000-0000-0000DF000000}"/>
    <cellStyle name="Moeda 4 2" xfId="368" xr:uid="{00000000-0005-0000-0000-0000E0000000}"/>
    <cellStyle name="Moeda 4 2 2" xfId="483" xr:uid="{00000000-0005-0000-0000-0000E1000000}"/>
    <cellStyle name="Moeda 4 3" xfId="277" xr:uid="{00000000-0005-0000-0000-0000E2000000}"/>
    <cellStyle name="Moeda 4 4" xfId="482" xr:uid="{00000000-0005-0000-0000-0000E3000000}"/>
    <cellStyle name="Moeda 5" xfId="153" xr:uid="{00000000-0005-0000-0000-0000E4000000}"/>
    <cellStyle name="Moeda 5 2" xfId="369" xr:uid="{00000000-0005-0000-0000-0000E5000000}"/>
    <cellStyle name="Moeda 5 2 2" xfId="485" xr:uid="{00000000-0005-0000-0000-0000E6000000}"/>
    <cellStyle name="Moeda 5 3" xfId="278" xr:uid="{00000000-0005-0000-0000-0000E7000000}"/>
    <cellStyle name="Moeda 5 4" xfId="484" xr:uid="{00000000-0005-0000-0000-0000E8000000}"/>
    <cellStyle name="Moeda 6" xfId="154" xr:uid="{00000000-0005-0000-0000-0000E9000000}"/>
    <cellStyle name="Moeda 6 2" xfId="370" xr:uid="{00000000-0005-0000-0000-0000EA000000}"/>
    <cellStyle name="Moeda 6 3" xfId="279" xr:uid="{00000000-0005-0000-0000-0000EB000000}"/>
    <cellStyle name="Moeda 6 4" xfId="486" xr:uid="{00000000-0005-0000-0000-0000EC000000}"/>
    <cellStyle name="Moeda 7" xfId="155" xr:uid="{00000000-0005-0000-0000-0000ED000000}"/>
    <cellStyle name="Moeda 7 2" xfId="156" xr:uid="{00000000-0005-0000-0000-0000EE000000}"/>
    <cellStyle name="Moeda 7 2 2" xfId="157" xr:uid="{00000000-0005-0000-0000-0000EF000000}"/>
    <cellStyle name="Moeda 7 2 2 2" xfId="372" xr:uid="{00000000-0005-0000-0000-0000F0000000}"/>
    <cellStyle name="Moeda 7 2 2 3" xfId="281" xr:uid="{00000000-0005-0000-0000-0000F1000000}"/>
    <cellStyle name="Moeda 7 2 3" xfId="158" xr:uid="{00000000-0005-0000-0000-0000F2000000}"/>
    <cellStyle name="Moeda 7 2 3 2" xfId="373" xr:uid="{00000000-0005-0000-0000-0000F3000000}"/>
    <cellStyle name="Moeda 7 2 3 3" xfId="282" xr:uid="{00000000-0005-0000-0000-0000F4000000}"/>
    <cellStyle name="Moeda 7 2 4" xfId="371" xr:uid="{00000000-0005-0000-0000-0000F5000000}"/>
    <cellStyle name="Moeda 7 2 5" xfId="280" xr:uid="{00000000-0005-0000-0000-0000F6000000}"/>
    <cellStyle name="Moeda 7 3" xfId="159" xr:uid="{00000000-0005-0000-0000-0000F7000000}"/>
    <cellStyle name="Moeda 7 3 2" xfId="374" xr:uid="{00000000-0005-0000-0000-0000F8000000}"/>
    <cellStyle name="Moeda 7 3 3" xfId="283" xr:uid="{00000000-0005-0000-0000-0000F9000000}"/>
    <cellStyle name="Moeda 7 4" xfId="487" xr:uid="{00000000-0005-0000-0000-0000FA000000}"/>
    <cellStyle name="Moeda 8" xfId="160" xr:uid="{00000000-0005-0000-0000-0000FB000000}"/>
    <cellStyle name="Moeda 8 2" xfId="161" xr:uid="{00000000-0005-0000-0000-0000FC000000}"/>
    <cellStyle name="Moeda 8 2 2" xfId="376" xr:uid="{00000000-0005-0000-0000-0000FD000000}"/>
    <cellStyle name="Moeda 8 2 3" xfId="285" xr:uid="{00000000-0005-0000-0000-0000FE000000}"/>
    <cellStyle name="Moeda 8 3" xfId="375" xr:uid="{00000000-0005-0000-0000-0000FF000000}"/>
    <cellStyle name="Moeda 8 4" xfId="284" xr:uid="{00000000-0005-0000-0000-000000010000}"/>
    <cellStyle name="Moeda 8 5" xfId="488" xr:uid="{00000000-0005-0000-0000-000001010000}"/>
    <cellStyle name="Moeda 9" xfId="162" xr:uid="{00000000-0005-0000-0000-000002010000}"/>
    <cellStyle name="Moeda 9 2" xfId="163" xr:uid="{00000000-0005-0000-0000-000003010000}"/>
    <cellStyle name="Moeda 9 2 2" xfId="378" xr:uid="{00000000-0005-0000-0000-000004010000}"/>
    <cellStyle name="Moeda 9 2 3" xfId="287" xr:uid="{00000000-0005-0000-0000-000005010000}"/>
    <cellStyle name="Moeda 9 3" xfId="377" xr:uid="{00000000-0005-0000-0000-000006010000}"/>
    <cellStyle name="Moeda 9 4" xfId="286" xr:uid="{00000000-0005-0000-0000-000007010000}"/>
    <cellStyle name="Moeda 9 5" xfId="489" xr:uid="{00000000-0005-0000-0000-000008010000}"/>
    <cellStyle name="Neutra 2" xfId="164" xr:uid="{00000000-0005-0000-0000-000009010000}"/>
    <cellStyle name="Neutra 2 2" xfId="165" xr:uid="{00000000-0005-0000-0000-00000A010000}"/>
    <cellStyle name="Neutra 2 3" xfId="490" xr:uid="{00000000-0005-0000-0000-00000B010000}"/>
    <cellStyle name="Neutra 3" xfId="166" xr:uid="{00000000-0005-0000-0000-00000C010000}"/>
    <cellStyle name="Neutra 3 2" xfId="167" xr:uid="{00000000-0005-0000-0000-00000D010000}"/>
    <cellStyle name="Normal" xfId="0" builtinId="0"/>
    <cellStyle name="Normal 2" xfId="3" xr:uid="{00000000-0005-0000-0000-00000F010000}"/>
    <cellStyle name="Normal 2 13" xfId="11" xr:uid="{00000000-0005-0000-0000-000010010000}"/>
    <cellStyle name="Normal 2 15" xfId="6" xr:uid="{00000000-0005-0000-0000-000011010000}"/>
    <cellStyle name="Normal 2 2" xfId="1" xr:uid="{00000000-0005-0000-0000-000012010000}"/>
    <cellStyle name="Normal 2 2 2" xfId="7" xr:uid="{00000000-0005-0000-0000-000013010000}"/>
    <cellStyle name="Normal 2 3" xfId="252" xr:uid="{00000000-0005-0000-0000-000014010000}"/>
    <cellStyle name="Normal 2 3 2" xfId="430" xr:uid="{00000000-0005-0000-0000-000015010000}"/>
    <cellStyle name="Normal 2 3 3" xfId="344" xr:uid="{00000000-0005-0000-0000-000016010000}"/>
    <cellStyle name="Normal 2 4" xfId="433" xr:uid="{00000000-0005-0000-0000-000017010000}"/>
    <cellStyle name="Normal 2 5" xfId="435" xr:uid="{00000000-0005-0000-0000-000018010000}"/>
    <cellStyle name="Normal 2 6" xfId="438" xr:uid="{00000000-0005-0000-0000-000019010000}"/>
    <cellStyle name="Normal 2 7" xfId="379" xr:uid="{00000000-0005-0000-0000-00001A010000}"/>
    <cellStyle name="Normal 2 8" xfId="288" xr:uid="{00000000-0005-0000-0000-00001B010000}"/>
    <cellStyle name="Normal 2 9" xfId="5" xr:uid="{00000000-0005-0000-0000-00001C010000}"/>
    <cellStyle name="Normal 3" xfId="2" xr:uid="{00000000-0005-0000-0000-00001D010000}"/>
    <cellStyle name="Normal 3 2" xfId="168" xr:uid="{00000000-0005-0000-0000-00001E010000}"/>
    <cellStyle name="Normal 3 2 2" xfId="169" xr:uid="{00000000-0005-0000-0000-00001F010000}"/>
    <cellStyle name="Normal 3 2 2 2" xfId="4" xr:uid="{00000000-0005-0000-0000-000020010000}"/>
    <cellStyle name="Normal 3 2 2 3" xfId="291" xr:uid="{00000000-0005-0000-0000-000021010000}"/>
    <cellStyle name="Normal 3 2 3" xfId="170" xr:uid="{00000000-0005-0000-0000-000022010000}"/>
    <cellStyle name="Normal 3 2 3 2" xfId="382" xr:uid="{00000000-0005-0000-0000-000023010000}"/>
    <cellStyle name="Normal 3 2 3 3" xfId="292" xr:uid="{00000000-0005-0000-0000-000024010000}"/>
    <cellStyle name="Normal 3 2 4" xfId="381" xr:uid="{00000000-0005-0000-0000-000025010000}"/>
    <cellStyle name="Normal 3 2 5" xfId="290" xr:uid="{00000000-0005-0000-0000-000026010000}"/>
    <cellStyle name="Normal 3 2 6" xfId="492" xr:uid="{00000000-0005-0000-0000-000027010000}"/>
    <cellStyle name="Normal 3 3" xfId="432" xr:uid="{00000000-0005-0000-0000-000028010000}"/>
    <cellStyle name="Normal 3 4" xfId="380" xr:uid="{00000000-0005-0000-0000-000029010000}"/>
    <cellStyle name="Normal 3 5" xfId="289" xr:uid="{00000000-0005-0000-0000-00002A010000}"/>
    <cellStyle name="Normal 3 6" xfId="491" xr:uid="{00000000-0005-0000-0000-00002B010000}"/>
    <cellStyle name="Normal 4" xfId="171" xr:uid="{00000000-0005-0000-0000-00002C010000}"/>
    <cellStyle name="Normal 4 2" xfId="383" xr:uid="{00000000-0005-0000-0000-00002D010000}"/>
    <cellStyle name="Normal 4 3" xfId="293" xr:uid="{00000000-0005-0000-0000-00002E010000}"/>
    <cellStyle name="Normal 5" xfId="8" xr:uid="{00000000-0005-0000-0000-00002F010000}"/>
    <cellStyle name="Normal 5 2" xfId="14" xr:uid="{00000000-0005-0000-0000-000030010000}"/>
    <cellStyle name="Normal 5 2 2" xfId="494" xr:uid="{00000000-0005-0000-0000-000031010000}"/>
    <cellStyle name="Normal 5 3" xfId="384" xr:uid="{00000000-0005-0000-0000-000032010000}"/>
    <cellStyle name="Normal 5 4" xfId="294" xr:uid="{00000000-0005-0000-0000-000033010000}"/>
    <cellStyle name="Normal 5 5" xfId="493" xr:uid="{00000000-0005-0000-0000-000034010000}"/>
    <cellStyle name="Normal 6" xfId="495" xr:uid="{00000000-0005-0000-0000-000035010000}"/>
    <cellStyle name="Normal 6 2" xfId="172" xr:uid="{00000000-0005-0000-0000-000036010000}"/>
    <cellStyle name="Normal 6 2 2" xfId="385" xr:uid="{00000000-0005-0000-0000-000037010000}"/>
    <cellStyle name="Normal 6 2 3" xfId="295" xr:uid="{00000000-0005-0000-0000-000038010000}"/>
    <cellStyle name="Normal 6 3" xfId="173" xr:uid="{00000000-0005-0000-0000-000039010000}"/>
    <cellStyle name="Normal 6 3 2" xfId="386" xr:uid="{00000000-0005-0000-0000-00003A010000}"/>
    <cellStyle name="Normal 6 3 3" xfId="296" xr:uid="{00000000-0005-0000-0000-00003B010000}"/>
    <cellStyle name="Normal 7" xfId="174" xr:uid="{00000000-0005-0000-0000-00003C010000}"/>
    <cellStyle name="Normal 7 2" xfId="387" xr:uid="{00000000-0005-0000-0000-00003D010000}"/>
    <cellStyle name="Normal 7 3" xfId="297" xr:uid="{00000000-0005-0000-0000-00003E010000}"/>
    <cellStyle name="Normal 8" xfId="175" xr:uid="{00000000-0005-0000-0000-00003F010000}"/>
    <cellStyle name="Normal 8 2" xfId="9" xr:uid="{00000000-0005-0000-0000-000040010000}"/>
    <cellStyle name="Normal 8 2 2" xfId="13" xr:uid="{00000000-0005-0000-0000-000041010000}"/>
    <cellStyle name="Normal 8 2 3" xfId="389" xr:uid="{00000000-0005-0000-0000-000042010000}"/>
    <cellStyle name="Normal 8 2 4" xfId="299" xr:uid="{00000000-0005-0000-0000-000043010000}"/>
    <cellStyle name="Normal 8 3" xfId="176" xr:uid="{00000000-0005-0000-0000-000044010000}"/>
    <cellStyle name="Normal 8 3 2" xfId="390" xr:uid="{00000000-0005-0000-0000-000045010000}"/>
    <cellStyle name="Normal 8 3 3" xfId="300" xr:uid="{00000000-0005-0000-0000-000046010000}"/>
    <cellStyle name="Normal 8 4" xfId="388" xr:uid="{00000000-0005-0000-0000-000047010000}"/>
    <cellStyle name="Normal 8 5" xfId="298" xr:uid="{00000000-0005-0000-0000-000048010000}"/>
    <cellStyle name="Nota 2" xfId="177" xr:uid="{00000000-0005-0000-0000-000049010000}"/>
    <cellStyle name="Nota 2 2" xfId="178" xr:uid="{00000000-0005-0000-0000-00004A010000}"/>
    <cellStyle name="Nota 2 2 2" xfId="302" xr:uid="{00000000-0005-0000-0000-00004B010000}"/>
    <cellStyle name="Nota 2 3" xfId="301" xr:uid="{00000000-0005-0000-0000-00004C010000}"/>
    <cellStyle name="Nota 2 4" xfId="496" xr:uid="{00000000-0005-0000-0000-00004D010000}"/>
    <cellStyle name="Nota 3" xfId="179" xr:uid="{00000000-0005-0000-0000-00004E010000}"/>
    <cellStyle name="Nota 3 2" xfId="180" xr:uid="{00000000-0005-0000-0000-00004F010000}"/>
    <cellStyle name="Nota 3 2 2" xfId="304" xr:uid="{00000000-0005-0000-0000-000050010000}"/>
    <cellStyle name="Nota 3 3" xfId="303" xr:uid="{00000000-0005-0000-0000-000051010000}"/>
    <cellStyle name="PERCENT" xfId="516" xr:uid="{2A25F078-4172-409C-98E2-69F702609B74}"/>
    <cellStyle name="Porcentagem 10" xfId="497" xr:uid="{00000000-0005-0000-0000-000052010000}"/>
    <cellStyle name="Porcentagem 10 2" xfId="182" xr:uid="{00000000-0005-0000-0000-000053010000}"/>
    <cellStyle name="Porcentagem 10 2 2" xfId="439" xr:uid="{00000000-0005-0000-0000-000054010000}"/>
    <cellStyle name="Porcentagem 10 2 3" xfId="391" xr:uid="{00000000-0005-0000-0000-000055010000}"/>
    <cellStyle name="Porcentagem 10 2 4" xfId="305" xr:uid="{00000000-0005-0000-0000-000056010000}"/>
    <cellStyle name="Porcentagem 10 3" xfId="183" xr:uid="{00000000-0005-0000-0000-000057010000}"/>
    <cellStyle name="Porcentagem 10 3 2" xfId="392" xr:uid="{00000000-0005-0000-0000-000058010000}"/>
    <cellStyle name="Porcentagem 10 3 3" xfId="306" xr:uid="{00000000-0005-0000-0000-000059010000}"/>
    <cellStyle name="Porcentagem 11" xfId="184" xr:uid="{00000000-0005-0000-0000-00005A010000}"/>
    <cellStyle name="Porcentagem 11 2" xfId="393" xr:uid="{00000000-0005-0000-0000-00005B010000}"/>
    <cellStyle name="Porcentagem 11 3" xfId="307" xr:uid="{00000000-0005-0000-0000-00005C010000}"/>
    <cellStyle name="Porcentagem 12" xfId="185" xr:uid="{00000000-0005-0000-0000-00005D010000}"/>
    <cellStyle name="Porcentagem 12 2" xfId="254" xr:uid="{00000000-0005-0000-0000-00005E010000}"/>
    <cellStyle name="Porcentagem 13" xfId="186" xr:uid="{00000000-0005-0000-0000-00005F010000}"/>
    <cellStyle name="Porcentagem 13 2" xfId="437" xr:uid="{00000000-0005-0000-0000-000060010000}"/>
    <cellStyle name="Porcentagem 13 3" xfId="394" xr:uid="{00000000-0005-0000-0000-000061010000}"/>
    <cellStyle name="Porcentagem 13 4" xfId="308" xr:uid="{00000000-0005-0000-0000-000062010000}"/>
    <cellStyle name="Porcentagem 14" xfId="181" xr:uid="{00000000-0005-0000-0000-000063010000}"/>
    <cellStyle name="Porcentagem 2" xfId="187" xr:uid="{00000000-0005-0000-0000-000064010000}"/>
    <cellStyle name="Porcentagem 2 2" xfId="188" xr:uid="{00000000-0005-0000-0000-000065010000}"/>
    <cellStyle name="Porcentagem 2 2 2" xfId="396" xr:uid="{00000000-0005-0000-0000-000066010000}"/>
    <cellStyle name="Porcentagem 2 2 3" xfId="310" xr:uid="{00000000-0005-0000-0000-000067010000}"/>
    <cellStyle name="Porcentagem 2 3" xfId="189" xr:uid="{00000000-0005-0000-0000-000068010000}"/>
    <cellStyle name="Porcentagem 2 3 2" xfId="397" xr:uid="{00000000-0005-0000-0000-000069010000}"/>
    <cellStyle name="Porcentagem 2 3 3" xfId="311" xr:uid="{00000000-0005-0000-0000-00006A010000}"/>
    <cellStyle name="Porcentagem 2 4" xfId="395" xr:uid="{00000000-0005-0000-0000-00006B010000}"/>
    <cellStyle name="Porcentagem 2 5" xfId="309" xr:uid="{00000000-0005-0000-0000-00006C010000}"/>
    <cellStyle name="Porcentagem 3" xfId="190" xr:uid="{00000000-0005-0000-0000-00006D010000}"/>
    <cellStyle name="Porcentagem 3 2" xfId="398" xr:uid="{00000000-0005-0000-0000-00006E010000}"/>
    <cellStyle name="Porcentagem 3 3" xfId="312" xr:uid="{00000000-0005-0000-0000-00006F010000}"/>
    <cellStyle name="Porcentagem 4" xfId="191" xr:uid="{00000000-0005-0000-0000-000070010000}"/>
    <cellStyle name="Porcentagem 4 2" xfId="399" xr:uid="{00000000-0005-0000-0000-000071010000}"/>
    <cellStyle name="Porcentagem 4 2 2" xfId="499" xr:uid="{00000000-0005-0000-0000-000072010000}"/>
    <cellStyle name="Porcentagem 4 3" xfId="313" xr:uid="{00000000-0005-0000-0000-000073010000}"/>
    <cellStyle name="Porcentagem 4 4" xfId="498" xr:uid="{00000000-0005-0000-0000-000074010000}"/>
    <cellStyle name="Porcentagem 5" xfId="192" xr:uid="{00000000-0005-0000-0000-000075010000}"/>
    <cellStyle name="Porcentagem 5 2" xfId="193" xr:uid="{00000000-0005-0000-0000-000076010000}"/>
    <cellStyle name="Porcentagem 5 2 2" xfId="401" xr:uid="{00000000-0005-0000-0000-000077010000}"/>
    <cellStyle name="Porcentagem 5 2 3" xfId="315" xr:uid="{00000000-0005-0000-0000-000078010000}"/>
    <cellStyle name="Porcentagem 5 3" xfId="400" xr:uid="{00000000-0005-0000-0000-000079010000}"/>
    <cellStyle name="Porcentagem 5 4" xfId="314" xr:uid="{00000000-0005-0000-0000-00007A010000}"/>
    <cellStyle name="Porcentagem 6" xfId="194" xr:uid="{00000000-0005-0000-0000-00007B010000}"/>
    <cellStyle name="Porcentagem 6 2" xfId="195" xr:uid="{00000000-0005-0000-0000-00007C010000}"/>
    <cellStyle name="Porcentagem 6 2 2" xfId="441" xr:uid="{00000000-0005-0000-0000-00007D010000}"/>
    <cellStyle name="Porcentagem 6 2 3" xfId="403" xr:uid="{00000000-0005-0000-0000-00007E010000}"/>
    <cellStyle name="Porcentagem 6 2 4" xfId="317" xr:uid="{00000000-0005-0000-0000-00007F010000}"/>
    <cellStyle name="Porcentagem 6 3" xfId="402" xr:uid="{00000000-0005-0000-0000-000080010000}"/>
    <cellStyle name="Porcentagem 6 4" xfId="316" xr:uid="{00000000-0005-0000-0000-000081010000}"/>
    <cellStyle name="Porcentagem 6 5" xfId="500" xr:uid="{00000000-0005-0000-0000-000082010000}"/>
    <cellStyle name="Porcentagem 7" xfId="196" xr:uid="{00000000-0005-0000-0000-000083010000}"/>
    <cellStyle name="Porcentagem 7 2" xfId="197" xr:uid="{00000000-0005-0000-0000-000084010000}"/>
    <cellStyle name="Porcentagem 7 2 2" xfId="405" xr:uid="{00000000-0005-0000-0000-000085010000}"/>
    <cellStyle name="Porcentagem 7 2 3" xfId="319" xr:uid="{00000000-0005-0000-0000-000086010000}"/>
    <cellStyle name="Porcentagem 7 3" xfId="404" xr:uid="{00000000-0005-0000-0000-000087010000}"/>
    <cellStyle name="Porcentagem 7 4" xfId="318" xr:uid="{00000000-0005-0000-0000-000088010000}"/>
    <cellStyle name="Porcentagem 8" xfId="198" xr:uid="{00000000-0005-0000-0000-000089010000}"/>
    <cellStyle name="Porcentagem 8 2" xfId="199" xr:uid="{00000000-0005-0000-0000-00008A010000}"/>
    <cellStyle name="Porcentagem 8 2 2" xfId="407" xr:uid="{00000000-0005-0000-0000-00008B010000}"/>
    <cellStyle name="Porcentagem 8 2 3" xfId="321" xr:uid="{00000000-0005-0000-0000-00008C010000}"/>
    <cellStyle name="Porcentagem 8 3" xfId="406" xr:uid="{00000000-0005-0000-0000-00008D010000}"/>
    <cellStyle name="Porcentagem 8 4" xfId="320" xr:uid="{00000000-0005-0000-0000-00008E010000}"/>
    <cellStyle name="Porcentagem 8 5" xfId="501" xr:uid="{00000000-0005-0000-0000-00008F010000}"/>
    <cellStyle name="Porcentagem 9" xfId="200" xr:uid="{00000000-0005-0000-0000-000090010000}"/>
    <cellStyle name="Porcentagem 9 2" xfId="408" xr:uid="{00000000-0005-0000-0000-000091010000}"/>
    <cellStyle name="Porcentagem 9 3" xfId="322" xr:uid="{00000000-0005-0000-0000-000092010000}"/>
    <cellStyle name="Saída 2" xfId="201" xr:uid="{00000000-0005-0000-0000-000093010000}"/>
    <cellStyle name="Saída 2 2" xfId="202" xr:uid="{00000000-0005-0000-0000-000094010000}"/>
    <cellStyle name="Saída 2 2 2" xfId="410" xr:uid="{00000000-0005-0000-0000-000095010000}"/>
    <cellStyle name="Saída 2 2 3" xfId="324" xr:uid="{00000000-0005-0000-0000-000096010000}"/>
    <cellStyle name="Saída 2 3" xfId="409" xr:uid="{00000000-0005-0000-0000-000097010000}"/>
    <cellStyle name="Saída 2 4" xfId="323" xr:uid="{00000000-0005-0000-0000-000098010000}"/>
    <cellStyle name="Saída 2 5" xfId="502" xr:uid="{00000000-0005-0000-0000-000099010000}"/>
    <cellStyle name="Saída 3" xfId="203" xr:uid="{00000000-0005-0000-0000-00009A010000}"/>
    <cellStyle name="Saída 3 2" xfId="204" xr:uid="{00000000-0005-0000-0000-00009B010000}"/>
    <cellStyle name="Saída 3 2 2" xfId="412" xr:uid="{00000000-0005-0000-0000-00009C010000}"/>
    <cellStyle name="Saída 3 2 3" xfId="326" xr:uid="{00000000-0005-0000-0000-00009D010000}"/>
    <cellStyle name="Saída 3 3" xfId="411" xr:uid="{00000000-0005-0000-0000-00009E010000}"/>
    <cellStyle name="Saída 3 4" xfId="325" xr:uid="{00000000-0005-0000-0000-00009F010000}"/>
    <cellStyle name="Separador de milhares 10" xfId="205" xr:uid="{00000000-0005-0000-0000-0000A0010000}"/>
    <cellStyle name="Separador de milhares 10 2" xfId="206" xr:uid="{00000000-0005-0000-0000-0000A1010000}"/>
    <cellStyle name="Separador de milhares 10 2 2" xfId="414" xr:uid="{00000000-0005-0000-0000-0000A2010000}"/>
    <cellStyle name="Separador de milhares 10 2 3" xfId="328" xr:uid="{00000000-0005-0000-0000-0000A3010000}"/>
    <cellStyle name="Separador de milhares 10 3" xfId="413" xr:uid="{00000000-0005-0000-0000-0000A4010000}"/>
    <cellStyle name="Separador de milhares 10 4" xfId="327" xr:uid="{00000000-0005-0000-0000-0000A5010000}"/>
    <cellStyle name="Separador de milhares 2" xfId="207" xr:uid="{00000000-0005-0000-0000-0000A6010000}"/>
    <cellStyle name="Separador de milhares 2 2" xfId="208" xr:uid="{00000000-0005-0000-0000-0000A7010000}"/>
    <cellStyle name="Separador de milhares 2 2 2" xfId="209" xr:uid="{00000000-0005-0000-0000-0000A8010000}"/>
    <cellStyle name="Separador de milhares 2 2 2 2" xfId="417" xr:uid="{00000000-0005-0000-0000-0000A9010000}"/>
    <cellStyle name="Separador de milhares 2 2 2 3" xfId="331" xr:uid="{00000000-0005-0000-0000-0000AA010000}"/>
    <cellStyle name="Separador de milhares 2 2 3" xfId="416" xr:uid="{00000000-0005-0000-0000-0000AB010000}"/>
    <cellStyle name="Separador de milhares 2 2 4" xfId="330" xr:uid="{00000000-0005-0000-0000-0000AC010000}"/>
    <cellStyle name="Separador de milhares 2 3" xfId="210" xr:uid="{00000000-0005-0000-0000-0000AD010000}"/>
    <cellStyle name="Separador de milhares 2 3 2" xfId="418" xr:uid="{00000000-0005-0000-0000-0000AE010000}"/>
    <cellStyle name="Separador de milhares 2 3 3" xfId="332" xr:uid="{00000000-0005-0000-0000-0000AF010000}"/>
    <cellStyle name="Separador de milhares 2 4" xfId="415" xr:uid="{00000000-0005-0000-0000-0000B0010000}"/>
    <cellStyle name="Separador de milhares 2 5" xfId="329" xr:uid="{00000000-0005-0000-0000-0000B1010000}"/>
    <cellStyle name="Separador de milhares 3" xfId="211" xr:uid="{00000000-0005-0000-0000-0000B2010000}"/>
    <cellStyle name="Separador de milhares 3 2" xfId="419" xr:uid="{00000000-0005-0000-0000-0000B3010000}"/>
    <cellStyle name="Separador de milhares 3 2 2" xfId="503" xr:uid="{00000000-0005-0000-0000-0000B4010000}"/>
    <cellStyle name="Separador de milhares 3 3" xfId="333" xr:uid="{00000000-0005-0000-0000-0000B5010000}"/>
    <cellStyle name="Separador de milhares 4" xfId="212" xr:uid="{00000000-0005-0000-0000-0000B6010000}"/>
    <cellStyle name="Separador de milhares 4 2" xfId="213" xr:uid="{00000000-0005-0000-0000-0000B7010000}"/>
    <cellStyle name="Separador de milhares 4 2 2" xfId="421" xr:uid="{00000000-0005-0000-0000-0000B8010000}"/>
    <cellStyle name="Separador de milhares 4 2 3" xfId="335" xr:uid="{00000000-0005-0000-0000-0000B9010000}"/>
    <cellStyle name="Separador de milhares 4 2 4" xfId="505" xr:uid="{00000000-0005-0000-0000-0000BA010000}"/>
    <cellStyle name="Separador de milhares 4 3" xfId="420" xr:uid="{00000000-0005-0000-0000-0000BB010000}"/>
    <cellStyle name="Separador de milhares 4 4" xfId="334" xr:uid="{00000000-0005-0000-0000-0000BC010000}"/>
    <cellStyle name="Separador de milhares 4 5" xfId="504" xr:uid="{00000000-0005-0000-0000-0000BD010000}"/>
    <cellStyle name="Separador de milhares 5" xfId="214" xr:uid="{00000000-0005-0000-0000-0000BE010000}"/>
    <cellStyle name="Separador de milhares 5 2" xfId="422" xr:uid="{00000000-0005-0000-0000-0000BF010000}"/>
    <cellStyle name="Separador de milhares 5 3" xfId="336" xr:uid="{00000000-0005-0000-0000-0000C0010000}"/>
    <cellStyle name="Separador de milhares 5 4" xfId="506" xr:uid="{00000000-0005-0000-0000-0000C1010000}"/>
    <cellStyle name="Separador de milhares 6" xfId="507" xr:uid="{00000000-0005-0000-0000-0000C2010000}"/>
    <cellStyle name="Texto de Aviso 2" xfId="215" xr:uid="{00000000-0005-0000-0000-0000C3010000}"/>
    <cellStyle name="Texto de Aviso 2 2" xfId="216" xr:uid="{00000000-0005-0000-0000-0000C4010000}"/>
    <cellStyle name="Texto de Aviso 3" xfId="217" xr:uid="{00000000-0005-0000-0000-0000C5010000}"/>
    <cellStyle name="Texto de Aviso 3 2" xfId="218" xr:uid="{00000000-0005-0000-0000-0000C6010000}"/>
    <cellStyle name="Texto Explicativo 2" xfId="219" xr:uid="{00000000-0005-0000-0000-0000C7010000}"/>
    <cellStyle name="Texto Explicativo 2 2" xfId="220" xr:uid="{00000000-0005-0000-0000-0000C8010000}"/>
    <cellStyle name="Texto Explicativo 3" xfId="221" xr:uid="{00000000-0005-0000-0000-0000C9010000}"/>
    <cellStyle name="Texto Explicativo 3 2" xfId="222" xr:uid="{00000000-0005-0000-0000-0000CA010000}"/>
    <cellStyle name="Título 1 1" xfId="508" xr:uid="{00000000-0005-0000-0000-0000CB010000}"/>
    <cellStyle name="Título 1 2" xfId="223" xr:uid="{00000000-0005-0000-0000-0000CC010000}"/>
    <cellStyle name="Título 1 2 2" xfId="224" xr:uid="{00000000-0005-0000-0000-0000CD010000}"/>
    <cellStyle name="Título 1 3" xfId="225" xr:uid="{00000000-0005-0000-0000-0000CE010000}"/>
    <cellStyle name="Título 1 3 2" xfId="226" xr:uid="{00000000-0005-0000-0000-0000CF010000}"/>
    <cellStyle name="Título 2 2" xfId="227" xr:uid="{00000000-0005-0000-0000-0000D0010000}"/>
    <cellStyle name="Título 2 2 2" xfId="228" xr:uid="{00000000-0005-0000-0000-0000D1010000}"/>
    <cellStyle name="Título 2 3" xfId="229" xr:uid="{00000000-0005-0000-0000-0000D2010000}"/>
    <cellStyle name="Título 2 3 2" xfId="230" xr:uid="{00000000-0005-0000-0000-0000D3010000}"/>
    <cellStyle name="Título 3 2" xfId="231" xr:uid="{00000000-0005-0000-0000-0000D4010000}"/>
    <cellStyle name="Título 3 2 2" xfId="232" xr:uid="{00000000-0005-0000-0000-0000D5010000}"/>
    <cellStyle name="Título 3 3" xfId="233" xr:uid="{00000000-0005-0000-0000-0000D6010000}"/>
    <cellStyle name="Título 3 3 2" xfId="234" xr:uid="{00000000-0005-0000-0000-0000D7010000}"/>
    <cellStyle name="Título 4 2" xfId="235" xr:uid="{00000000-0005-0000-0000-0000D8010000}"/>
    <cellStyle name="Título 4 2 2" xfId="236" xr:uid="{00000000-0005-0000-0000-0000D9010000}"/>
    <cellStyle name="Título 4 3" xfId="237" xr:uid="{00000000-0005-0000-0000-0000DA010000}"/>
    <cellStyle name="Título 4 3 2" xfId="238" xr:uid="{00000000-0005-0000-0000-0000DB010000}"/>
    <cellStyle name="Título 5" xfId="239" xr:uid="{00000000-0005-0000-0000-0000DC010000}"/>
    <cellStyle name="Título 5 2" xfId="240" xr:uid="{00000000-0005-0000-0000-0000DD010000}"/>
    <cellStyle name="Título 6" xfId="241" xr:uid="{00000000-0005-0000-0000-0000DE010000}"/>
    <cellStyle name="Título 6 2" xfId="242" xr:uid="{00000000-0005-0000-0000-0000DF010000}"/>
    <cellStyle name="Total 2" xfId="243" xr:uid="{00000000-0005-0000-0000-0000E0010000}"/>
    <cellStyle name="Total 2 2" xfId="244" xr:uid="{00000000-0005-0000-0000-0000E1010000}"/>
    <cellStyle name="Total 2 2 2" xfId="424" xr:uid="{00000000-0005-0000-0000-0000E2010000}"/>
    <cellStyle name="Total 2 2 3" xfId="338" xr:uid="{00000000-0005-0000-0000-0000E3010000}"/>
    <cellStyle name="Total 2 3" xfId="423" xr:uid="{00000000-0005-0000-0000-0000E4010000}"/>
    <cellStyle name="Total 2 4" xfId="337" xr:uid="{00000000-0005-0000-0000-0000E5010000}"/>
    <cellStyle name="Total 3" xfId="245" xr:uid="{00000000-0005-0000-0000-0000E6010000}"/>
    <cellStyle name="Total 3 2" xfId="246" xr:uid="{00000000-0005-0000-0000-0000E7010000}"/>
    <cellStyle name="Total 3 2 2" xfId="426" xr:uid="{00000000-0005-0000-0000-0000E8010000}"/>
    <cellStyle name="Total 3 2 3" xfId="340" xr:uid="{00000000-0005-0000-0000-0000E9010000}"/>
    <cellStyle name="Total 3 3" xfId="425" xr:uid="{00000000-0005-0000-0000-0000EA010000}"/>
    <cellStyle name="Total 3 4" xfId="339" xr:uid="{00000000-0005-0000-0000-0000EB010000}"/>
    <cellStyle name="Vírgula 2" xfId="248" xr:uid="{00000000-0005-0000-0000-0000EC010000}"/>
    <cellStyle name="Vírgula 2 2" xfId="249" xr:uid="{00000000-0005-0000-0000-0000ED010000}"/>
    <cellStyle name="Vírgula 2 2 2" xfId="440" xr:uid="{00000000-0005-0000-0000-0000EE010000}"/>
    <cellStyle name="Vírgula 2 2 3" xfId="427" xr:uid="{00000000-0005-0000-0000-0000EF010000}"/>
    <cellStyle name="Vírgula 2 2 4" xfId="341" xr:uid="{00000000-0005-0000-0000-0000F0010000}"/>
    <cellStyle name="Vírgula 2 2 5" xfId="510" xr:uid="{00000000-0005-0000-0000-0000F1010000}"/>
    <cellStyle name="Vírgula 2 3" xfId="253" xr:uid="{00000000-0005-0000-0000-0000F2010000}"/>
    <cellStyle name="Vírgula 2 3 2" xfId="431" xr:uid="{00000000-0005-0000-0000-0000F3010000}"/>
    <cellStyle name="Vírgula 2 3 3" xfId="345" xr:uid="{00000000-0005-0000-0000-0000F4010000}"/>
    <cellStyle name="Vírgula 2 4" xfId="434" xr:uid="{00000000-0005-0000-0000-0000F5010000}"/>
    <cellStyle name="Vírgula 2 6" xfId="10" xr:uid="{00000000-0005-0000-0000-0000F6010000}"/>
    <cellStyle name="Vírgula 2 6 2" xfId="515" xr:uid="{00000000-0005-0000-0000-0000F7010000}"/>
    <cellStyle name="Vírgula 3" xfId="250" xr:uid="{00000000-0005-0000-0000-0000F8010000}"/>
    <cellStyle name="Vírgula 3 2" xfId="428" xr:uid="{00000000-0005-0000-0000-0000F9010000}"/>
    <cellStyle name="Vírgula 3 3" xfId="342" xr:uid="{00000000-0005-0000-0000-0000FA010000}"/>
    <cellStyle name="Vírgula 3 4" xfId="511" xr:uid="{00000000-0005-0000-0000-0000FB010000}"/>
    <cellStyle name="Vírgula 4" xfId="251" xr:uid="{00000000-0005-0000-0000-0000FC010000}"/>
    <cellStyle name="Vírgula 4 2" xfId="436" xr:uid="{00000000-0005-0000-0000-0000FD010000}"/>
    <cellStyle name="Vírgula 4 3" xfId="429" xr:uid="{00000000-0005-0000-0000-0000FE010000}"/>
    <cellStyle name="Vírgula 4 4" xfId="343" xr:uid="{00000000-0005-0000-0000-0000FF010000}"/>
    <cellStyle name="Vírgula 4 5" xfId="512" xr:uid="{00000000-0005-0000-0000-000000020000}"/>
    <cellStyle name="Vírgula 5" xfId="513" xr:uid="{00000000-0005-0000-0000-000001020000}"/>
    <cellStyle name="Vírgula 6" xfId="509" xr:uid="{00000000-0005-0000-0000-000002020000}"/>
    <cellStyle name="Vírgula 7" xfId="247" xr:uid="{00000000-0005-0000-0000-000003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cucloud-my.sharepoint.com/Users/silveirap/OneDrive%20-%20Tribunal%20de%20Contas%20da%20Uni&#227;o/&#193;rea%20de%20Trabalho/Limpeza%20REP-SE/PLAN.%20PESQUISA%20-%20REP%20SE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epção"/>
      <sheetName val="Limpeza"/>
      <sheetName val="Copeiragem"/>
      <sheetName val="Planilha de Limites MPDG"/>
      <sheetName val="Outros Órgãos"/>
      <sheetName val="Resumo de Custos"/>
      <sheetName val="Dados - Não mexer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34AE7-5C9B-5945-A85E-DF4FEDFD0E7A}">
  <sheetPr>
    <tabColor theme="4" tint="0.79998168889431442"/>
  </sheetPr>
  <dimension ref="A6:E26"/>
  <sheetViews>
    <sheetView tabSelected="1" view="pageBreakPreview" zoomScale="150" zoomScaleNormal="150" zoomScaleSheetLayoutView="150" workbookViewId="0">
      <selection activeCell="E20" sqref="E20"/>
    </sheetView>
  </sheetViews>
  <sheetFormatPr baseColWidth="10" defaultColWidth="11.5" defaultRowHeight="15"/>
  <cols>
    <col min="1" max="1" width="44.33203125" bestFit="1" customWidth="1"/>
    <col min="2" max="2" width="6.83203125" bestFit="1" customWidth="1"/>
    <col min="3" max="3" width="18.33203125" bestFit="1" customWidth="1"/>
    <col min="4" max="4" width="19" bestFit="1" customWidth="1"/>
    <col min="5" max="5" width="17.33203125" bestFit="1" customWidth="1"/>
  </cols>
  <sheetData>
    <row r="6" spans="1:5">
      <c r="A6" s="128" t="s">
        <v>163</v>
      </c>
      <c r="B6" s="129"/>
      <c r="C6" s="129"/>
      <c r="D6" s="129"/>
      <c r="E6" s="129"/>
    </row>
    <row r="7" spans="1:5" ht="15" customHeight="1">
      <c r="A7" s="132" t="s">
        <v>164</v>
      </c>
      <c r="B7" s="132" t="s">
        <v>165</v>
      </c>
      <c r="C7" s="122" t="s">
        <v>199</v>
      </c>
      <c r="D7" s="132" t="s">
        <v>166</v>
      </c>
      <c r="E7" s="132" t="s">
        <v>167</v>
      </c>
    </row>
    <row r="8" spans="1:5">
      <c r="A8" s="133"/>
      <c r="B8" s="133"/>
      <c r="C8" s="123"/>
      <c r="D8" s="133"/>
      <c r="E8" s="133"/>
    </row>
    <row r="9" spans="1:5">
      <c r="A9" s="66" t="s">
        <v>200</v>
      </c>
      <c r="B9" s="66">
        <v>6</v>
      </c>
      <c r="C9" s="67">
        <f>GARÇON!D124</f>
        <v>6152.7260679756509</v>
      </c>
      <c r="D9" s="67">
        <f>C9*B9</f>
        <v>36916.356407853906</v>
      </c>
      <c r="E9" s="67">
        <f>D9*12</f>
        <v>442996.27689424687</v>
      </c>
    </row>
    <row r="10" spans="1:5">
      <c r="A10" s="66" t="s">
        <v>169</v>
      </c>
      <c r="B10" s="66">
        <v>3</v>
      </c>
      <c r="C10" s="67">
        <f>COPEIRA!D125</f>
        <v>4585.8911449644329</v>
      </c>
      <c r="D10" s="67">
        <f>C10*B10</f>
        <v>13757.673434893299</v>
      </c>
      <c r="E10" s="67">
        <f>D10*12</f>
        <v>165092.0812187196</v>
      </c>
    </row>
    <row r="11" spans="1:5">
      <c r="A11" s="130" t="s">
        <v>170</v>
      </c>
      <c r="B11" s="131"/>
      <c r="C11" s="131"/>
      <c r="D11" s="72">
        <f>SUM(D9:D10)</f>
        <v>50674.029842747201</v>
      </c>
      <c r="E11" s="72">
        <f>SUM(E9:E10)</f>
        <v>608088.35811296641</v>
      </c>
    </row>
    <row r="12" spans="1:5">
      <c r="A12" s="120" t="s">
        <v>171</v>
      </c>
      <c r="B12" s="121"/>
      <c r="C12" s="121"/>
      <c r="D12" s="68" t="s">
        <v>166</v>
      </c>
      <c r="E12" s="68" t="s">
        <v>167</v>
      </c>
    </row>
    <row r="13" spans="1:5">
      <c r="A13" s="126" t="s">
        <v>172</v>
      </c>
      <c r="B13" s="127"/>
      <c r="C13" s="127"/>
      <c r="D13" s="67">
        <v>10456.410000000002</v>
      </c>
      <c r="E13" s="67">
        <f>D13*12</f>
        <v>125476.92000000001</v>
      </c>
    </row>
    <row r="14" spans="1:5">
      <c r="A14" s="126" t="s">
        <v>223</v>
      </c>
      <c r="B14" s="127"/>
      <c r="C14" s="127"/>
      <c r="D14" s="67">
        <v>904.47946500000012</v>
      </c>
      <c r="E14" s="67">
        <f>D14*12</f>
        <v>10853.753580000001</v>
      </c>
    </row>
    <row r="15" spans="1:5">
      <c r="A15" s="124" t="s">
        <v>173</v>
      </c>
      <c r="B15" s="125"/>
      <c r="C15" s="125"/>
      <c r="D15" s="71">
        <f>SUM(D13:D14)</f>
        <v>11360.889465000002</v>
      </c>
      <c r="E15" s="71">
        <f>SUM(E13:E14)</f>
        <v>136330.67358</v>
      </c>
    </row>
    <row r="16" spans="1:5">
      <c r="A16" s="126" t="s">
        <v>174</v>
      </c>
      <c r="B16" s="127"/>
      <c r="C16" s="127"/>
      <c r="D16" s="67">
        <v>655.68000000000006</v>
      </c>
      <c r="E16" s="67">
        <f>D16*12</f>
        <v>7868.1600000000008</v>
      </c>
    </row>
    <row r="17" spans="1:5">
      <c r="A17" s="126" t="s">
        <v>224</v>
      </c>
      <c r="B17" s="127"/>
      <c r="C17" s="127"/>
      <c r="D17" s="67">
        <v>56.716320000000003</v>
      </c>
      <c r="E17" s="67">
        <f>D17*12</f>
        <v>680.59584000000007</v>
      </c>
    </row>
    <row r="18" spans="1:5">
      <c r="A18" s="124" t="s">
        <v>225</v>
      </c>
      <c r="B18" s="125"/>
      <c r="C18" s="125"/>
      <c r="D18" s="71">
        <f>SUM(D16:D17)</f>
        <v>712.39632000000006</v>
      </c>
      <c r="E18" s="71">
        <f>D18*12</f>
        <v>8548.7558400000016</v>
      </c>
    </row>
    <row r="19" spans="1:5">
      <c r="A19" s="120" t="s">
        <v>175</v>
      </c>
      <c r="B19" s="121"/>
      <c r="C19" s="121"/>
      <c r="D19" s="69">
        <f>D18+D15+D11</f>
        <v>62747.315627747201</v>
      </c>
      <c r="E19" s="69">
        <f>E11+E15+E18</f>
        <v>752967.78753296635</v>
      </c>
    </row>
    <row r="20" spans="1:5">
      <c r="A20" s="120" t="s">
        <v>176</v>
      </c>
      <c r="B20" s="121"/>
      <c r="C20" s="121"/>
      <c r="D20" s="65"/>
      <c r="E20" s="69">
        <f>E19</f>
        <v>752967.78753296635</v>
      </c>
    </row>
    <row r="24" spans="1:5">
      <c r="D24" s="119"/>
    </row>
    <row r="26" spans="1:5">
      <c r="D26" s="70"/>
    </row>
  </sheetData>
  <mergeCells count="16">
    <mergeCell ref="A6:E6"/>
    <mergeCell ref="A11:C11"/>
    <mergeCell ref="A12:C12"/>
    <mergeCell ref="A13:C13"/>
    <mergeCell ref="A14:C14"/>
    <mergeCell ref="A7:A8"/>
    <mergeCell ref="B7:B8"/>
    <mergeCell ref="D7:D8"/>
    <mergeCell ref="E7:E8"/>
    <mergeCell ref="A20:C20"/>
    <mergeCell ref="C7:C8"/>
    <mergeCell ref="A15:C15"/>
    <mergeCell ref="A16:C16"/>
    <mergeCell ref="A17:C17"/>
    <mergeCell ref="A18:C18"/>
    <mergeCell ref="A19:C19"/>
  </mergeCells>
  <pageMargins left="0.511811024" right="0.511811024" top="0.78740157499999996" bottom="0.78740157499999996" header="0.31496062000000002" footer="0.31496062000000002"/>
  <pageSetup paperSize="9" scale="78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163DB-064B-7744-8406-5B057A2B1682}">
  <sheetPr>
    <tabColor theme="7" tint="0.79998168889431442"/>
  </sheetPr>
  <dimension ref="A1:M126"/>
  <sheetViews>
    <sheetView tabSelected="1" view="pageBreakPreview" topLeftCell="A38" zoomScale="150" zoomScaleNormal="115" zoomScaleSheetLayoutView="150" workbookViewId="0">
      <selection activeCell="E20" sqref="E20"/>
    </sheetView>
  </sheetViews>
  <sheetFormatPr baseColWidth="10" defaultColWidth="8.83203125" defaultRowHeight="15"/>
  <cols>
    <col min="1" max="1" width="6.83203125" customWidth="1"/>
    <col min="2" max="2" width="37.1640625" customWidth="1"/>
    <col min="3" max="3" width="13.5" customWidth="1"/>
    <col min="4" max="4" width="34.5" style="13" customWidth="1"/>
    <col min="5" max="5" width="36.1640625" customWidth="1"/>
    <col min="7" max="7" width="9.5" bestFit="1" customWidth="1"/>
    <col min="8" max="8" width="10.5" bestFit="1" customWidth="1"/>
    <col min="9" max="9" width="27.5" bestFit="1" customWidth="1"/>
    <col min="10" max="10" width="21.83203125" customWidth="1"/>
    <col min="11" max="11" width="16.5" customWidth="1"/>
    <col min="12" max="12" width="11.1640625" customWidth="1"/>
    <col min="13" max="13" width="16.83203125" customWidth="1"/>
  </cols>
  <sheetData>
    <row r="1" spans="1:4" ht="16" thickBot="1">
      <c r="A1" s="181" t="s">
        <v>209</v>
      </c>
      <c r="B1" s="181"/>
      <c r="C1" s="181"/>
      <c r="D1" s="181"/>
    </row>
    <row r="2" spans="1:4" ht="16" thickBot="1">
      <c r="A2" s="182" t="s">
        <v>84</v>
      </c>
      <c r="B2" s="183"/>
      <c r="C2" s="183"/>
      <c r="D2" s="184"/>
    </row>
    <row r="3" spans="1:4" ht="16" thickBot="1">
      <c r="A3" s="180" t="s">
        <v>0</v>
      </c>
      <c r="B3" s="180"/>
      <c r="C3" s="180"/>
      <c r="D3" s="61" t="s">
        <v>1</v>
      </c>
    </row>
    <row r="4" spans="1:4" ht="16" thickBot="1">
      <c r="A4" s="180" t="s">
        <v>2</v>
      </c>
      <c r="B4" s="180"/>
      <c r="C4" s="180"/>
      <c r="D4" s="62">
        <v>6</v>
      </c>
    </row>
    <row r="5" spans="1:4" ht="16" thickBot="1">
      <c r="A5" s="180" t="s">
        <v>4</v>
      </c>
      <c r="B5" s="180"/>
      <c r="C5" s="180"/>
      <c r="D5" s="62" t="s">
        <v>206</v>
      </c>
    </row>
    <row r="6" spans="1:4" ht="16" thickBot="1">
      <c r="A6" s="180" t="s">
        <v>5</v>
      </c>
      <c r="B6" s="180"/>
      <c r="C6" s="180"/>
      <c r="D6" s="213">
        <v>45658</v>
      </c>
    </row>
    <row r="7" spans="1:4" ht="16" thickBot="1">
      <c r="A7" s="180" t="s">
        <v>207</v>
      </c>
      <c r="B7" s="180"/>
      <c r="C7" s="180"/>
      <c r="D7" s="62" t="s">
        <v>208</v>
      </c>
    </row>
    <row r="8" spans="1:4" ht="8" customHeight="1" thickBot="1">
      <c r="A8" s="174"/>
      <c r="B8" s="174"/>
      <c r="C8" s="174"/>
      <c r="D8" s="174"/>
    </row>
    <row r="9" spans="1:4" ht="16" thickBot="1">
      <c r="A9" s="166" t="s">
        <v>6</v>
      </c>
      <c r="B9" s="166"/>
      <c r="C9" s="166"/>
      <c r="D9" s="166"/>
    </row>
    <row r="10" spans="1:4" ht="17" thickBot="1">
      <c r="A10" s="75">
        <v>1</v>
      </c>
      <c r="B10" s="76" t="s">
        <v>7</v>
      </c>
      <c r="C10" s="77" t="s">
        <v>8</v>
      </c>
      <c r="D10" s="78" t="s">
        <v>9</v>
      </c>
    </row>
    <row r="11" spans="1:4" s="4" customFormat="1" ht="14.25" customHeight="1" thickBot="1">
      <c r="A11" s="15" t="s">
        <v>10</v>
      </c>
      <c r="B11" s="175" t="s">
        <v>85</v>
      </c>
      <c r="C11" s="176"/>
      <c r="D11" s="14">
        <v>2574.37</v>
      </c>
    </row>
    <row r="12" spans="1:4" ht="17" thickBot="1">
      <c r="A12" s="16" t="s">
        <v>11</v>
      </c>
      <c r="B12" s="17" t="s">
        <v>12</v>
      </c>
      <c r="C12" s="18"/>
      <c r="D12" s="19">
        <f>$C$12*$D$11</f>
        <v>0</v>
      </c>
    </row>
    <row r="13" spans="1:4" ht="17" thickBot="1">
      <c r="A13" s="16" t="s">
        <v>13</v>
      </c>
      <c r="B13" s="17" t="s">
        <v>14</v>
      </c>
      <c r="C13" s="17"/>
      <c r="D13" s="19">
        <v>0</v>
      </c>
    </row>
    <row r="14" spans="1:4" ht="16" thickBot="1">
      <c r="A14" s="177" t="s">
        <v>15</v>
      </c>
      <c r="B14" s="178"/>
      <c r="C14" s="179"/>
      <c r="D14" s="20">
        <f>SUM(D11:D13)</f>
        <v>2574.37</v>
      </c>
    </row>
    <row r="15" spans="1:4" hidden="1">
      <c r="A15" s="53" t="s">
        <v>16</v>
      </c>
      <c r="B15" s="171"/>
      <c r="C15" s="171"/>
      <c r="D15" s="171"/>
    </row>
    <row r="16" spans="1:4" ht="16" hidden="1" thickBot="1">
      <c r="A16" s="21">
        <v>1</v>
      </c>
      <c r="B16" s="162" t="s">
        <v>17</v>
      </c>
      <c r="C16" s="162"/>
      <c r="D16" s="162"/>
    </row>
    <row r="17" spans="1:5" hidden="1">
      <c r="A17" s="21">
        <v>2</v>
      </c>
      <c r="B17" s="162" t="s">
        <v>17</v>
      </c>
      <c r="C17" s="162"/>
      <c r="D17" s="162"/>
    </row>
    <row r="18" spans="1:5" ht="8" customHeight="1" thickBot="1">
      <c r="A18" s="21"/>
      <c r="B18" s="22"/>
      <c r="C18" s="22"/>
      <c r="D18" s="23"/>
    </row>
    <row r="19" spans="1:5" ht="16" thickBot="1">
      <c r="A19" s="166" t="s">
        <v>18</v>
      </c>
      <c r="B19" s="166"/>
      <c r="C19" s="166"/>
      <c r="D19" s="166"/>
      <c r="E19" s="74"/>
    </row>
    <row r="20" spans="1:5" ht="16" thickBot="1">
      <c r="A20" s="167" t="s">
        <v>19</v>
      </c>
      <c r="B20" s="167"/>
      <c r="C20" s="167"/>
      <c r="D20" s="167"/>
    </row>
    <row r="21" spans="1:5" ht="33" thickBot="1">
      <c r="A21" s="75" t="s">
        <v>20</v>
      </c>
      <c r="B21" s="79" t="s">
        <v>21</v>
      </c>
      <c r="C21" s="77" t="s">
        <v>8</v>
      </c>
      <c r="D21" s="78" t="s">
        <v>9</v>
      </c>
    </row>
    <row r="22" spans="1:5" ht="17" thickBot="1">
      <c r="A22" s="16" t="s">
        <v>10</v>
      </c>
      <c r="B22" s="24" t="s">
        <v>22</v>
      </c>
      <c r="C22" s="25">
        <f>1/12</f>
        <v>8.3333333333333329E-2</v>
      </c>
      <c r="D22" s="19">
        <f>ROUND(($C$22)*D14,2)</f>
        <v>214.53</v>
      </c>
    </row>
    <row r="23" spans="1:5" ht="17" thickBot="1">
      <c r="A23" s="16" t="s">
        <v>11</v>
      </c>
      <c r="B23" s="24" t="s">
        <v>23</v>
      </c>
      <c r="C23" s="25">
        <v>0.121</v>
      </c>
      <c r="D23" s="19">
        <f>ROUND(($C$23)*D14,2)</f>
        <v>311.5</v>
      </c>
    </row>
    <row r="24" spans="1:5" ht="17" thickBot="1">
      <c r="A24" s="63"/>
      <c r="B24" s="64" t="s">
        <v>130</v>
      </c>
      <c r="C24" s="25">
        <v>7.5200000000000003E-2</v>
      </c>
      <c r="D24" s="19">
        <f>ROUND(($C$24)*D14,2)</f>
        <v>193.59</v>
      </c>
    </row>
    <row r="25" spans="1:5" ht="16" thickBot="1">
      <c r="A25" s="168" t="s">
        <v>15</v>
      </c>
      <c r="B25" s="170"/>
      <c r="C25" s="81">
        <f>SUM(C22:C23)</f>
        <v>0.20433333333333331</v>
      </c>
      <c r="D25" s="78">
        <f>SUM(D22:D24)</f>
        <v>719.62</v>
      </c>
    </row>
    <row r="26" spans="1:5" ht="6.5" customHeight="1" thickBot="1">
      <c r="A26" s="145"/>
      <c r="B26" s="145"/>
      <c r="C26" s="145"/>
      <c r="D26" s="145"/>
    </row>
    <row r="27" spans="1:5" ht="16" thickBot="1">
      <c r="A27" s="161" t="s">
        <v>24</v>
      </c>
      <c r="B27" s="161"/>
      <c r="C27" s="161"/>
      <c r="D27" s="82">
        <f>D14+D25</f>
        <v>3293.99</v>
      </c>
    </row>
    <row r="28" spans="1:5" ht="9" customHeight="1" thickBot="1">
      <c r="A28" s="154"/>
      <c r="B28" s="154"/>
      <c r="C28" s="154"/>
      <c r="D28" s="154"/>
    </row>
    <row r="29" spans="1:5" ht="27" customHeight="1" thickBot="1">
      <c r="A29" s="173" t="s">
        <v>25</v>
      </c>
      <c r="B29" s="173"/>
      <c r="C29" s="173"/>
      <c r="D29" s="173"/>
    </row>
    <row r="30" spans="1:5" ht="23" customHeight="1" thickBot="1">
      <c r="A30" s="75" t="s">
        <v>26</v>
      </c>
      <c r="B30" s="77" t="s">
        <v>97</v>
      </c>
      <c r="C30" s="77" t="s">
        <v>8</v>
      </c>
      <c r="D30" s="78" t="s">
        <v>9</v>
      </c>
    </row>
    <row r="31" spans="1:5" ht="17" thickBot="1">
      <c r="A31" s="16" t="s">
        <v>10</v>
      </c>
      <c r="B31" s="26" t="s">
        <v>27</v>
      </c>
      <c r="C31" s="27">
        <v>0.2</v>
      </c>
      <c r="D31" s="19">
        <f>ROUND(($C$31)*D14,2)</f>
        <v>514.87</v>
      </c>
    </row>
    <row r="32" spans="1:5" ht="17" thickBot="1">
      <c r="A32" s="16" t="s">
        <v>11</v>
      </c>
      <c r="B32" s="26" t="s">
        <v>28</v>
      </c>
      <c r="C32" s="27">
        <v>2.5000000000000001E-2</v>
      </c>
      <c r="D32" s="19">
        <f>ROUND(($C$32)*D14,2)</f>
        <v>64.36</v>
      </c>
    </row>
    <row r="33" spans="1:13" ht="17" thickBot="1">
      <c r="A33" s="16" t="s">
        <v>13</v>
      </c>
      <c r="B33" s="26" t="s">
        <v>29</v>
      </c>
      <c r="C33" s="27">
        <v>1.4999999999999999E-2</v>
      </c>
      <c r="D33" s="19">
        <f>ROUND(($C$33)*D14,2)</f>
        <v>38.619999999999997</v>
      </c>
    </row>
    <row r="34" spans="1:13" ht="17" thickBot="1">
      <c r="A34" s="16" t="s">
        <v>30</v>
      </c>
      <c r="B34" s="26" t="s">
        <v>31</v>
      </c>
      <c r="C34" s="27">
        <v>1.4999999999999999E-2</v>
      </c>
      <c r="D34" s="19">
        <f>ROUND(($C$34)*D14,2)</f>
        <v>38.619999999999997</v>
      </c>
    </row>
    <row r="35" spans="1:13" ht="17" thickBot="1">
      <c r="A35" s="16" t="s">
        <v>32</v>
      </c>
      <c r="B35" s="26" t="s">
        <v>33</v>
      </c>
      <c r="C35" s="27">
        <v>0.01</v>
      </c>
      <c r="D35" s="19">
        <f>ROUND(($C$35)*D14,2)</f>
        <v>25.74</v>
      </c>
    </row>
    <row r="36" spans="1:13" ht="17" thickBot="1">
      <c r="A36" s="16" t="s">
        <v>34</v>
      </c>
      <c r="B36" s="26" t="s">
        <v>35</v>
      </c>
      <c r="C36" s="27">
        <v>6.0000000000000001E-3</v>
      </c>
      <c r="D36" s="19">
        <f>ROUND(($C$36)*D14,2)</f>
        <v>15.45</v>
      </c>
    </row>
    <row r="37" spans="1:13" ht="17" thickBot="1">
      <c r="A37" s="16" t="s">
        <v>36</v>
      </c>
      <c r="B37" s="26" t="s">
        <v>37</v>
      </c>
      <c r="C37" s="27">
        <v>2E-3</v>
      </c>
      <c r="D37" s="19">
        <f>ROUND(($C$37)*D14,2)</f>
        <v>5.15</v>
      </c>
    </row>
    <row r="38" spans="1:13" ht="17" thickBot="1">
      <c r="A38" s="16" t="s">
        <v>38</v>
      </c>
      <c r="B38" s="26" t="s">
        <v>39</v>
      </c>
      <c r="C38" s="27">
        <v>0.08</v>
      </c>
      <c r="D38" s="19">
        <f>ROUND(($C$38)*D14,2)</f>
        <v>205.95</v>
      </c>
    </row>
    <row r="39" spans="1:13" ht="16" thickBot="1">
      <c r="A39" s="173" t="s">
        <v>40</v>
      </c>
      <c r="B39" s="173"/>
      <c r="C39" s="83">
        <f>SUM(C31:C38)</f>
        <v>0.35300000000000004</v>
      </c>
      <c r="D39" s="78">
        <f>SUM(D31:D38)</f>
        <v>908.76</v>
      </c>
    </row>
    <row r="40" spans="1:13" hidden="1">
      <c r="A40" s="55" t="s">
        <v>16</v>
      </c>
      <c r="B40" s="171"/>
      <c r="C40" s="171"/>
      <c r="D40" s="171"/>
    </row>
    <row r="41" spans="1:13" hidden="1">
      <c r="A41" s="54">
        <v>1</v>
      </c>
      <c r="B41" s="172" t="s">
        <v>41</v>
      </c>
      <c r="C41" s="172"/>
      <c r="D41" s="172"/>
    </row>
    <row r="42" spans="1:13" ht="8.5" customHeight="1" thickBot="1">
      <c r="A42" s="56"/>
      <c r="B42" s="56"/>
      <c r="C42" s="56"/>
      <c r="D42" s="57"/>
    </row>
    <row r="43" spans="1:13" ht="16" thickBot="1">
      <c r="A43" s="167" t="s">
        <v>42</v>
      </c>
      <c r="B43" s="167"/>
      <c r="C43" s="167"/>
      <c r="D43" s="167"/>
    </row>
    <row r="44" spans="1:13" ht="17" thickBot="1">
      <c r="A44" s="75" t="s">
        <v>43</v>
      </c>
      <c r="B44" s="144" t="s">
        <v>44</v>
      </c>
      <c r="C44" s="144"/>
      <c r="D44" s="78" t="s">
        <v>9</v>
      </c>
      <c r="J44" s="6"/>
      <c r="M44" t="s">
        <v>86</v>
      </c>
    </row>
    <row r="45" spans="1:13" ht="15.75" customHeight="1" thickBot="1">
      <c r="A45" s="16" t="s">
        <v>10</v>
      </c>
      <c r="B45" s="139" t="s">
        <v>45</v>
      </c>
      <c r="C45" s="140"/>
      <c r="D45" s="14">
        <v>87.53</v>
      </c>
      <c r="F45" s="1"/>
      <c r="K45" s="7"/>
      <c r="L45" s="8"/>
      <c r="M45" s="9"/>
    </row>
    <row r="46" spans="1:13" ht="15.75" customHeight="1" thickBot="1">
      <c r="A46" s="16" t="s">
        <v>11</v>
      </c>
      <c r="B46" s="139" t="s">
        <v>226</v>
      </c>
      <c r="C46" s="140"/>
      <c r="D46" s="14">
        <v>974.5</v>
      </c>
      <c r="F46" s="2"/>
      <c r="K46" s="7"/>
      <c r="L46" s="8"/>
      <c r="M46" s="9"/>
    </row>
    <row r="47" spans="1:13" ht="15.75" customHeight="1" thickBot="1">
      <c r="A47" s="16" t="s">
        <v>13</v>
      </c>
      <c r="B47" s="139" t="s">
        <v>194</v>
      </c>
      <c r="C47" s="140"/>
      <c r="D47" s="14">
        <v>3.61</v>
      </c>
      <c r="F47" s="2"/>
      <c r="K47" s="7"/>
      <c r="L47" s="8"/>
      <c r="M47" s="9"/>
    </row>
    <row r="48" spans="1:13" ht="15.75" customHeight="1" thickBot="1">
      <c r="A48" s="16" t="s">
        <v>30</v>
      </c>
      <c r="B48" s="139" t="s">
        <v>195</v>
      </c>
      <c r="C48" s="140"/>
      <c r="D48" s="12">
        <v>13.64</v>
      </c>
      <c r="F48" s="2"/>
      <c r="K48" s="7"/>
      <c r="L48" s="8"/>
      <c r="M48" s="9"/>
    </row>
    <row r="49" spans="1:13" ht="26.5" customHeight="1" thickBot="1">
      <c r="A49" s="28"/>
      <c r="B49" s="139"/>
      <c r="C49" s="140"/>
      <c r="D49" s="12"/>
      <c r="K49" s="7"/>
      <c r="L49" s="8"/>
      <c r="M49" s="9"/>
    </row>
    <row r="50" spans="1:13" ht="15.75" customHeight="1" thickBot="1">
      <c r="A50" s="168" t="s">
        <v>15</v>
      </c>
      <c r="B50" s="169"/>
      <c r="C50" s="170"/>
      <c r="D50" s="78">
        <f>SUM(D45:D49)</f>
        <v>1079.28</v>
      </c>
    </row>
    <row r="51" spans="1:13" ht="15.75" hidden="1" customHeight="1">
      <c r="A51" s="29" t="s">
        <v>87</v>
      </c>
      <c r="B51" s="171"/>
      <c r="C51" s="171"/>
      <c r="D51" s="171"/>
    </row>
    <row r="52" spans="1:13" ht="15.75" hidden="1" customHeight="1" thickBot="1">
      <c r="A52" s="21" t="s">
        <v>88</v>
      </c>
      <c r="B52" s="162" t="s">
        <v>89</v>
      </c>
      <c r="C52" s="162"/>
      <c r="D52" s="162"/>
    </row>
    <row r="53" spans="1:13" ht="15.75" customHeight="1" thickBot="1">
      <c r="A53" s="5"/>
      <c r="B53" s="146"/>
      <c r="C53" s="146"/>
      <c r="D53" s="146"/>
    </row>
    <row r="54" spans="1:13" ht="16" thickBot="1">
      <c r="A54" s="166" t="s">
        <v>47</v>
      </c>
      <c r="B54" s="166"/>
      <c r="C54" s="166"/>
      <c r="D54" s="166"/>
    </row>
    <row r="55" spans="1:13" ht="17" thickBot="1">
      <c r="A55" s="75">
        <v>2</v>
      </c>
      <c r="B55" s="144" t="s">
        <v>48</v>
      </c>
      <c r="C55" s="144"/>
      <c r="D55" s="78" t="s">
        <v>9</v>
      </c>
    </row>
    <row r="56" spans="1:13" ht="17" thickBot="1">
      <c r="A56" s="16" t="s">
        <v>20</v>
      </c>
      <c r="B56" s="138" t="s">
        <v>49</v>
      </c>
      <c r="C56" s="138"/>
      <c r="D56" s="30">
        <f>D25</f>
        <v>719.62</v>
      </c>
    </row>
    <row r="57" spans="1:13" ht="17" thickBot="1">
      <c r="A57" s="16" t="s">
        <v>26</v>
      </c>
      <c r="B57" s="138" t="s">
        <v>50</v>
      </c>
      <c r="C57" s="138"/>
      <c r="D57" s="30">
        <f>D39</f>
        <v>908.76</v>
      </c>
    </row>
    <row r="58" spans="1:13" ht="17" thickBot="1">
      <c r="A58" s="16" t="s">
        <v>43</v>
      </c>
      <c r="B58" s="138" t="s">
        <v>44</v>
      </c>
      <c r="C58" s="138"/>
      <c r="D58" s="30">
        <f>D50</f>
        <v>1079.28</v>
      </c>
    </row>
    <row r="59" spans="1:13" ht="16" thickBot="1">
      <c r="A59" s="144" t="s">
        <v>15</v>
      </c>
      <c r="B59" s="144"/>
      <c r="C59" s="144"/>
      <c r="D59" s="78">
        <f>SUM(D56:D58)</f>
        <v>2707.66</v>
      </c>
    </row>
    <row r="60" spans="1:13" ht="8" customHeight="1" thickBot="1">
      <c r="A60" s="154"/>
      <c r="B60" s="154"/>
      <c r="C60" s="154"/>
      <c r="D60" s="154"/>
    </row>
    <row r="61" spans="1:13" ht="16" thickBot="1">
      <c r="A61" s="163" t="s">
        <v>51</v>
      </c>
      <c r="B61" s="163"/>
      <c r="C61" s="163"/>
      <c r="D61" s="163"/>
    </row>
    <row r="62" spans="1:13" ht="17" thickBot="1">
      <c r="A62" s="75">
        <v>3</v>
      </c>
      <c r="B62" s="76" t="s">
        <v>52</v>
      </c>
      <c r="C62" s="76" t="s">
        <v>8</v>
      </c>
      <c r="D62" s="78" t="s">
        <v>9</v>
      </c>
    </row>
    <row r="63" spans="1:13" ht="19" thickBot="1">
      <c r="A63" s="16" t="s">
        <v>10</v>
      </c>
      <c r="B63" s="17" t="s">
        <v>98</v>
      </c>
      <c r="C63" s="25">
        <v>4.1999999999999997E-3</v>
      </c>
      <c r="D63" s="19">
        <f>C63*D14</f>
        <v>10.812353999999999</v>
      </c>
      <c r="H63" s="10"/>
    </row>
    <row r="64" spans="1:13" ht="25.5" customHeight="1" thickBot="1">
      <c r="A64" s="16" t="s">
        <v>11</v>
      </c>
      <c r="B64" s="17" t="s">
        <v>99</v>
      </c>
      <c r="C64" s="25">
        <f>(8%*C63)</f>
        <v>3.3599999999999998E-4</v>
      </c>
      <c r="D64" s="19">
        <f>C64*D14</f>
        <v>0.86498831999999992</v>
      </c>
    </row>
    <row r="65" spans="1:9" ht="19" thickBot="1">
      <c r="A65" s="16" t="s">
        <v>30</v>
      </c>
      <c r="B65" s="17" t="s">
        <v>100</v>
      </c>
      <c r="C65" s="25">
        <f>(((1/30*7))/12)</f>
        <v>1.9444444444444445E-2</v>
      </c>
      <c r="D65" s="19">
        <f>C65*D14</f>
        <v>50.057194444444441</v>
      </c>
    </row>
    <row r="66" spans="1:9" ht="27" customHeight="1" thickBot="1">
      <c r="A66" s="16" t="s">
        <v>30</v>
      </c>
      <c r="B66" s="31" t="s">
        <v>53</v>
      </c>
      <c r="C66" s="25">
        <f>C39*C65</f>
        <v>6.8638888888888899E-3</v>
      </c>
      <c r="D66" s="19">
        <f>C66*D14</f>
        <v>17.670189638888889</v>
      </c>
      <c r="I66" s="11"/>
    </row>
    <row r="67" spans="1:9" ht="33" thickBot="1">
      <c r="A67" s="16" t="s">
        <v>32</v>
      </c>
      <c r="B67" s="17" t="s">
        <v>196</v>
      </c>
      <c r="C67" s="25">
        <v>0.04</v>
      </c>
      <c r="D67" s="19">
        <f>C67*D14</f>
        <v>102.9748</v>
      </c>
    </row>
    <row r="68" spans="1:9" ht="17" thickBot="1">
      <c r="A68" s="87" t="s">
        <v>15</v>
      </c>
      <c r="B68" s="87"/>
      <c r="C68" s="81">
        <f>SUM(C63:C67)</f>
        <v>7.0844333333333342E-2</v>
      </c>
      <c r="D68" s="78">
        <f>SUM(D63:D67)</f>
        <v>182.37952640333333</v>
      </c>
    </row>
    <row r="69" spans="1:9" ht="16" hidden="1">
      <c r="A69" s="29" t="s">
        <v>16</v>
      </c>
      <c r="B69" s="164"/>
      <c r="C69" s="164"/>
      <c r="D69" s="164"/>
    </row>
    <row r="70" spans="1:9" ht="44" hidden="1" customHeight="1">
      <c r="A70" s="21">
        <v>1</v>
      </c>
      <c r="B70" s="162" t="s">
        <v>54</v>
      </c>
      <c r="C70" s="162"/>
      <c r="D70" s="162"/>
    </row>
    <row r="71" spans="1:9" ht="24" hidden="1" customHeight="1">
      <c r="A71" s="21">
        <v>2</v>
      </c>
      <c r="B71" s="162" t="s">
        <v>55</v>
      </c>
      <c r="C71" s="165"/>
      <c r="D71" s="165"/>
    </row>
    <row r="72" spans="1:9" ht="20" hidden="1" customHeight="1">
      <c r="A72" s="21">
        <v>3</v>
      </c>
      <c r="B72" s="162" t="s">
        <v>56</v>
      </c>
      <c r="C72" s="162"/>
      <c r="D72" s="162"/>
    </row>
    <row r="73" spans="1:9" ht="32.5" hidden="1" customHeight="1">
      <c r="A73" s="21">
        <v>4</v>
      </c>
      <c r="B73" s="162" t="s">
        <v>57</v>
      </c>
      <c r="C73" s="162"/>
      <c r="D73" s="162"/>
    </row>
    <row r="74" spans="1:9" ht="9" customHeight="1" thickBot="1">
      <c r="A74" s="154"/>
      <c r="B74" s="154"/>
      <c r="C74" s="154"/>
      <c r="D74" s="154"/>
    </row>
    <row r="75" spans="1:9" ht="16" thickBot="1">
      <c r="A75" s="155" t="s">
        <v>58</v>
      </c>
      <c r="B75" s="156"/>
      <c r="C75" s="156"/>
      <c r="D75" s="157"/>
    </row>
    <row r="76" spans="1:9" ht="16" thickBot="1">
      <c r="A76" s="158" t="s">
        <v>59</v>
      </c>
      <c r="B76" s="158"/>
      <c r="C76" s="158"/>
      <c r="D76" s="158"/>
    </row>
    <row r="77" spans="1:9" ht="17" thickBot="1">
      <c r="A77" s="88" t="s">
        <v>60</v>
      </c>
      <c r="B77" s="89" t="s">
        <v>61</v>
      </c>
      <c r="C77" s="89" t="s">
        <v>8</v>
      </c>
      <c r="D77" s="90" t="s">
        <v>9</v>
      </c>
    </row>
    <row r="78" spans="1:9" ht="19" thickBot="1">
      <c r="A78" s="32" t="s">
        <v>10</v>
      </c>
      <c r="B78" s="33" t="s">
        <v>101</v>
      </c>
      <c r="C78" s="34">
        <v>6.1999999999999998E-3</v>
      </c>
      <c r="D78" s="35">
        <f>C78*D14</f>
        <v>15.961093999999999</v>
      </c>
      <c r="H78" s="10"/>
    </row>
    <row r="79" spans="1:9" ht="16" customHeight="1" thickBot="1">
      <c r="A79" s="32" t="s">
        <v>11</v>
      </c>
      <c r="B79" s="33" t="s">
        <v>102</v>
      </c>
      <c r="C79" s="34">
        <v>2.8E-3</v>
      </c>
      <c r="D79" s="35">
        <f>C79*D14</f>
        <v>7.2082359999999994</v>
      </c>
    </row>
    <row r="80" spans="1:9" ht="21.5" customHeight="1" thickBot="1">
      <c r="A80" s="32" t="s">
        <v>13</v>
      </c>
      <c r="B80" s="33" t="s">
        <v>103</v>
      </c>
      <c r="C80" s="34">
        <v>2.0000000000000001E-4</v>
      </c>
      <c r="D80" s="35">
        <f>C80*D14</f>
        <v>0.51487400000000005</v>
      </c>
    </row>
    <row r="81" spans="1:4" ht="19" customHeight="1" thickBot="1">
      <c r="A81" s="36" t="s">
        <v>30</v>
      </c>
      <c r="B81" s="37" t="s">
        <v>104</v>
      </c>
      <c r="C81" s="38">
        <v>6.9999999999999999E-4</v>
      </c>
      <c r="D81" s="39">
        <f>C81*D14</f>
        <v>1.8020589999999999</v>
      </c>
    </row>
    <row r="82" spans="1:4" ht="19" customHeight="1" thickBot="1">
      <c r="A82" s="36" t="s">
        <v>32</v>
      </c>
      <c r="B82" s="37" t="s">
        <v>197</v>
      </c>
      <c r="C82" s="38">
        <v>3.3E-3</v>
      </c>
      <c r="D82" s="39">
        <f>C82*D14</f>
        <v>8.4954210000000003</v>
      </c>
    </row>
    <row r="83" spans="1:4" ht="16" thickBot="1">
      <c r="A83" s="141" t="s">
        <v>62</v>
      </c>
      <c r="B83" s="143"/>
      <c r="C83" s="91">
        <f>SUM(C78:C82)</f>
        <v>1.32E-2</v>
      </c>
      <c r="D83" s="92">
        <f>SUM(D78:D82)</f>
        <v>33.981684000000001</v>
      </c>
    </row>
    <row r="84" spans="1:4" ht="30.5" customHeight="1" thickBot="1">
      <c r="A84" s="36" t="s">
        <v>32</v>
      </c>
      <c r="B84" s="40" t="s">
        <v>198</v>
      </c>
      <c r="C84" s="38">
        <f>C39*C83</f>
        <v>4.6596000000000007E-3</v>
      </c>
      <c r="D84" s="39">
        <f>C84*D14</f>
        <v>11.995534452000001</v>
      </c>
    </row>
    <row r="85" spans="1:4" ht="17" thickBot="1">
      <c r="A85" s="93" t="s">
        <v>63</v>
      </c>
      <c r="B85" s="93"/>
      <c r="C85" s="91">
        <f>C83+C84</f>
        <v>1.78596E-2</v>
      </c>
      <c r="D85" s="92">
        <f>D83+D84</f>
        <v>45.977218452000002</v>
      </c>
    </row>
    <row r="86" spans="1:4" ht="16" hidden="1">
      <c r="A86" s="41" t="s">
        <v>16</v>
      </c>
      <c r="B86" s="159"/>
      <c r="C86" s="159"/>
      <c r="D86" s="159"/>
    </row>
    <row r="87" spans="1:4" ht="25.5" hidden="1" customHeight="1">
      <c r="A87" s="42">
        <v>1</v>
      </c>
      <c r="B87" s="160" t="s">
        <v>90</v>
      </c>
      <c r="C87" s="160"/>
      <c r="D87" s="160"/>
    </row>
    <row r="88" spans="1:4" ht="44" hidden="1" customHeight="1">
      <c r="A88" s="42">
        <v>2</v>
      </c>
      <c r="B88" s="160" t="s">
        <v>91</v>
      </c>
      <c r="C88" s="160"/>
      <c r="D88" s="160"/>
    </row>
    <row r="89" spans="1:4" ht="41" hidden="1" customHeight="1">
      <c r="A89" s="42">
        <v>3</v>
      </c>
      <c r="B89" s="160" t="s">
        <v>92</v>
      </c>
      <c r="C89" s="160"/>
      <c r="D89" s="160"/>
    </row>
    <row r="90" spans="1:4" ht="43.5" hidden="1" customHeight="1">
      <c r="A90" s="42">
        <v>4</v>
      </c>
      <c r="B90" s="160" t="s">
        <v>93</v>
      </c>
      <c r="C90" s="160"/>
      <c r="D90" s="160"/>
    </row>
    <row r="91" spans="1:4" ht="8" customHeight="1" thickBot="1">
      <c r="A91" s="43"/>
      <c r="B91" s="43"/>
      <c r="C91" s="43"/>
      <c r="D91" s="44"/>
    </row>
    <row r="92" spans="1:4" ht="7.25" customHeight="1" thickBot="1">
      <c r="A92" s="45"/>
      <c r="B92" s="45"/>
      <c r="C92" s="45"/>
      <c r="D92" s="46"/>
    </row>
    <row r="93" spans="1:4" ht="16" thickBot="1">
      <c r="A93" s="161" t="s">
        <v>64</v>
      </c>
      <c r="B93" s="161"/>
      <c r="C93" s="161"/>
      <c r="D93" s="161"/>
    </row>
    <row r="94" spans="1:4" ht="17" thickBot="1">
      <c r="A94" s="94">
        <v>5</v>
      </c>
      <c r="B94" s="134" t="s">
        <v>65</v>
      </c>
      <c r="C94" s="134"/>
      <c r="D94" s="92" t="s">
        <v>9</v>
      </c>
    </row>
    <row r="95" spans="1:4" ht="17" thickBot="1">
      <c r="A95" s="16" t="s">
        <v>10</v>
      </c>
      <c r="B95" s="138" t="s">
        <v>66</v>
      </c>
      <c r="C95" s="138"/>
      <c r="D95" s="95">
        <f>UNIFORMES!E12</f>
        <v>75.260000000000005</v>
      </c>
    </row>
    <row r="96" spans="1:4" ht="17" thickBot="1">
      <c r="A96" s="16" t="s">
        <v>11</v>
      </c>
      <c r="B96" s="138" t="s">
        <v>67</v>
      </c>
      <c r="C96" s="138"/>
      <c r="D96" s="19">
        <v>0</v>
      </c>
    </row>
    <row r="97" spans="1:4" ht="16" thickBot="1">
      <c r="A97" s="144" t="s">
        <v>40</v>
      </c>
      <c r="B97" s="144"/>
      <c r="C97" s="144"/>
      <c r="D97" s="78">
        <f>SUM(D95:D96)</f>
        <v>75.260000000000005</v>
      </c>
    </row>
    <row r="98" spans="1:4" ht="8" customHeight="1" thickBot="1">
      <c r="A98" s="145"/>
      <c r="B98" s="145"/>
      <c r="C98" s="145"/>
      <c r="D98" s="145"/>
    </row>
    <row r="99" spans="1:4" ht="5" customHeight="1" thickBot="1">
      <c r="A99" s="146"/>
      <c r="B99" s="146"/>
      <c r="C99" s="146"/>
      <c r="D99" s="146"/>
    </row>
    <row r="100" spans="1:4" ht="16" thickBot="1">
      <c r="A100" s="147" t="s">
        <v>68</v>
      </c>
      <c r="B100" s="147"/>
      <c r="C100" s="147"/>
      <c r="D100" s="82">
        <f>D14+D59+D68+D97</f>
        <v>5539.6695264033333</v>
      </c>
    </row>
    <row r="101" spans="1:4" ht="6.5" customHeight="1" thickBot="1">
      <c r="A101" s="56"/>
      <c r="B101" s="56"/>
      <c r="C101" s="56"/>
      <c r="D101" s="57"/>
    </row>
    <row r="102" spans="1:4" ht="16" thickBot="1">
      <c r="A102" s="148" t="s">
        <v>69</v>
      </c>
      <c r="B102" s="149"/>
      <c r="C102" s="149"/>
      <c r="D102" s="150"/>
    </row>
    <row r="103" spans="1:4" ht="17" thickBot="1">
      <c r="A103" s="97">
        <v>6</v>
      </c>
      <c r="B103" s="98" t="s">
        <v>70</v>
      </c>
      <c r="C103" s="98" t="s">
        <v>8</v>
      </c>
      <c r="D103" s="99" t="s">
        <v>9</v>
      </c>
    </row>
    <row r="104" spans="1:4" ht="19" customHeight="1" thickBot="1">
      <c r="A104" s="47" t="s">
        <v>10</v>
      </c>
      <c r="B104" s="48" t="s">
        <v>71</v>
      </c>
      <c r="C104" s="49">
        <v>3.5000000000000001E-3</v>
      </c>
      <c r="D104" s="50">
        <f>C104*D100</f>
        <v>19.388843342411668</v>
      </c>
    </row>
    <row r="105" spans="1:4" ht="17" thickBot="1">
      <c r="A105" s="47" t="s">
        <v>11</v>
      </c>
      <c r="B105" s="48" t="s">
        <v>72</v>
      </c>
      <c r="C105" s="49">
        <v>3.5000000000000001E-3</v>
      </c>
      <c r="D105" s="50">
        <f>C105*(D100+D104)</f>
        <v>19.456704294110107</v>
      </c>
    </row>
    <row r="106" spans="1:4" ht="15" customHeight="1" thickBot="1">
      <c r="A106" s="141" t="s">
        <v>73</v>
      </c>
      <c r="B106" s="142"/>
      <c r="C106" s="103">
        <f>SUM(C104:C105)</f>
        <v>7.0000000000000001E-3</v>
      </c>
      <c r="D106" s="99">
        <f>SUM(D104:D105)</f>
        <v>38.845547636521772</v>
      </c>
    </row>
    <row r="107" spans="1:4" ht="19" thickBot="1">
      <c r="A107" s="47" t="s">
        <v>13</v>
      </c>
      <c r="B107" s="48" t="s">
        <v>105</v>
      </c>
      <c r="C107" s="5"/>
      <c r="D107" s="50"/>
    </row>
    <row r="108" spans="1:4" ht="23" customHeight="1" thickBot="1">
      <c r="A108" s="58" t="s">
        <v>74</v>
      </c>
      <c r="B108" s="48" t="s">
        <v>75</v>
      </c>
      <c r="C108" s="51">
        <v>0.05</v>
      </c>
      <c r="D108" s="50">
        <f>C108*(D100+D106)/(1-0.0865)</f>
        <v>305.3374424761825</v>
      </c>
    </row>
    <row r="109" spans="1:4" ht="17.5" customHeight="1" thickBot="1">
      <c r="A109" s="58" t="s">
        <v>76</v>
      </c>
      <c r="B109" s="48" t="s">
        <v>77</v>
      </c>
      <c r="C109" s="52">
        <v>0.03</v>
      </c>
      <c r="D109" s="50">
        <f>C109*(D100+D106)/(1-0.0865)</f>
        <v>183.20246548570952</v>
      </c>
    </row>
    <row r="110" spans="1:4" ht="21" customHeight="1" thickBot="1">
      <c r="A110" s="58" t="s">
        <v>78</v>
      </c>
      <c r="B110" s="48" t="s">
        <v>79</v>
      </c>
      <c r="C110" s="52">
        <v>6.4999999999999997E-3</v>
      </c>
      <c r="D110" s="50">
        <f>C110*(D100+D106)/(1-0.0865)</f>
        <v>39.693867521903726</v>
      </c>
    </row>
    <row r="111" spans="1:4" ht="16" thickBot="1">
      <c r="A111" s="151" t="s">
        <v>80</v>
      </c>
      <c r="B111" s="152"/>
      <c r="C111" s="104">
        <f>SUM(C108:C110)</f>
        <v>8.6500000000000007E-2</v>
      </c>
      <c r="D111" s="105">
        <f>SUM(D108:D110)</f>
        <v>528.23377548379574</v>
      </c>
    </row>
    <row r="112" spans="1:4" ht="16" thickBot="1">
      <c r="A112" s="134" t="s">
        <v>15</v>
      </c>
      <c r="B112" s="134"/>
      <c r="C112" s="134"/>
      <c r="D112" s="92">
        <f>D106+D111</f>
        <v>567.07932312031755</v>
      </c>
    </row>
    <row r="113" spans="1:4" hidden="1">
      <c r="A113" s="59" t="s">
        <v>16</v>
      </c>
      <c r="B113" s="5"/>
      <c r="C113" s="5"/>
      <c r="D113" s="60"/>
    </row>
    <row r="114" spans="1:4" ht="26.5" hidden="1" customHeight="1" thickBot="1">
      <c r="A114" s="54">
        <v>1</v>
      </c>
      <c r="B114" s="153" t="s">
        <v>106</v>
      </c>
      <c r="C114" s="153"/>
      <c r="D114" s="153"/>
    </row>
    <row r="115" spans="1:4" ht="8" customHeight="1" thickBot="1">
      <c r="A115" s="5"/>
      <c r="B115" s="5"/>
      <c r="C115" s="5"/>
      <c r="D115" s="60"/>
    </row>
    <row r="116" spans="1:4" ht="13.5" customHeight="1" thickBot="1">
      <c r="A116" s="135" t="s">
        <v>81</v>
      </c>
      <c r="B116" s="136"/>
      <c r="C116" s="136"/>
      <c r="D116" s="137"/>
    </row>
    <row r="117" spans="1:4" ht="14.25" customHeight="1" thickBot="1">
      <c r="A117" s="141" t="s">
        <v>94</v>
      </c>
      <c r="B117" s="142"/>
      <c r="C117" s="143"/>
      <c r="D117" s="92" t="s">
        <v>9</v>
      </c>
    </row>
    <row r="118" spans="1:4" ht="17" thickBot="1">
      <c r="A118" s="16" t="s">
        <v>10</v>
      </c>
      <c r="B118" s="138" t="s">
        <v>6</v>
      </c>
      <c r="C118" s="138"/>
      <c r="D118" s="30">
        <f>D14</f>
        <v>2574.37</v>
      </c>
    </row>
    <row r="119" spans="1:4" ht="17" thickBot="1">
      <c r="A119" s="16" t="s">
        <v>11</v>
      </c>
      <c r="B119" s="138" t="s">
        <v>18</v>
      </c>
      <c r="C119" s="138"/>
      <c r="D119" s="30">
        <f>D59</f>
        <v>2707.66</v>
      </c>
    </row>
    <row r="120" spans="1:4" ht="17" thickBot="1">
      <c r="A120" s="16" t="s">
        <v>13</v>
      </c>
      <c r="B120" s="138" t="s">
        <v>51</v>
      </c>
      <c r="C120" s="138"/>
      <c r="D120" s="30">
        <f>D68</f>
        <v>182.37952640333333</v>
      </c>
    </row>
    <row r="121" spans="1:4" ht="17" thickBot="1">
      <c r="A121" s="16" t="s">
        <v>30</v>
      </c>
      <c r="B121" s="138" t="s">
        <v>82</v>
      </c>
      <c r="C121" s="138"/>
      <c r="D121" s="30">
        <f>D85</f>
        <v>45.977218452000002</v>
      </c>
    </row>
    <row r="122" spans="1:4" ht="17" thickBot="1">
      <c r="A122" s="16" t="s">
        <v>32</v>
      </c>
      <c r="B122" s="138" t="s">
        <v>64</v>
      </c>
      <c r="C122" s="138"/>
      <c r="D122" s="30">
        <f>D97</f>
        <v>75.260000000000005</v>
      </c>
    </row>
    <row r="123" spans="1:4" ht="17" thickBot="1">
      <c r="A123" s="16" t="s">
        <v>34</v>
      </c>
      <c r="B123" s="139" t="s">
        <v>83</v>
      </c>
      <c r="C123" s="140"/>
      <c r="D123" s="30">
        <f>D112</f>
        <v>567.07932312031755</v>
      </c>
    </row>
    <row r="124" spans="1:4" ht="16" thickBot="1">
      <c r="A124" s="134" t="s">
        <v>204</v>
      </c>
      <c r="B124" s="134"/>
      <c r="C124" s="134"/>
      <c r="D124" s="92">
        <f>SUM(D118:D123)</f>
        <v>6152.7260679756509</v>
      </c>
    </row>
    <row r="125" spans="1:4" ht="16" thickBot="1">
      <c r="A125" s="135" t="s">
        <v>205</v>
      </c>
      <c r="B125" s="136"/>
      <c r="C125" s="137"/>
      <c r="D125" s="82">
        <f>D124*D4</f>
        <v>36916.356407853906</v>
      </c>
    </row>
    <row r="126" spans="1:4" ht="16" thickBot="1">
      <c r="A126" s="135" t="s">
        <v>212</v>
      </c>
      <c r="B126" s="136"/>
      <c r="C126" s="137"/>
      <c r="D126" s="82">
        <f>D125*12</f>
        <v>442996.27689424687</v>
      </c>
    </row>
  </sheetData>
  <mergeCells count="81">
    <mergeCell ref="A5:C5"/>
    <mergeCell ref="A6:C6"/>
    <mergeCell ref="A7:C7"/>
    <mergeCell ref="A1:D1"/>
    <mergeCell ref="A2:D2"/>
    <mergeCell ref="A3:C3"/>
    <mergeCell ref="A4:C4"/>
    <mergeCell ref="A8:D8"/>
    <mergeCell ref="A9:D9"/>
    <mergeCell ref="B11:C11"/>
    <mergeCell ref="A14:C14"/>
    <mergeCell ref="B15:D15"/>
    <mergeCell ref="B41:D41"/>
    <mergeCell ref="B16:D16"/>
    <mergeCell ref="B17:D17"/>
    <mergeCell ref="A19:D19"/>
    <mergeCell ref="A20:D20"/>
    <mergeCell ref="A25:B25"/>
    <mergeCell ref="A26:D26"/>
    <mergeCell ref="A27:C27"/>
    <mergeCell ref="A28:D28"/>
    <mergeCell ref="A29:D29"/>
    <mergeCell ref="A39:B39"/>
    <mergeCell ref="B40:D40"/>
    <mergeCell ref="A54:D54"/>
    <mergeCell ref="A43:D43"/>
    <mergeCell ref="B44:C44"/>
    <mergeCell ref="B45:C45"/>
    <mergeCell ref="B46:C46"/>
    <mergeCell ref="B47:C47"/>
    <mergeCell ref="B48:C48"/>
    <mergeCell ref="B49:C49"/>
    <mergeCell ref="A50:C50"/>
    <mergeCell ref="B51:D51"/>
    <mergeCell ref="B52:D52"/>
    <mergeCell ref="B53:D53"/>
    <mergeCell ref="B73:D73"/>
    <mergeCell ref="B55:C55"/>
    <mergeCell ref="B56:C56"/>
    <mergeCell ref="B57:C57"/>
    <mergeCell ref="B58:C58"/>
    <mergeCell ref="A59:C59"/>
    <mergeCell ref="A60:D60"/>
    <mergeCell ref="A61:D61"/>
    <mergeCell ref="B69:D69"/>
    <mergeCell ref="B70:D70"/>
    <mergeCell ref="B71:D71"/>
    <mergeCell ref="B72:D72"/>
    <mergeCell ref="B95:C95"/>
    <mergeCell ref="A74:D74"/>
    <mergeCell ref="A75:D75"/>
    <mergeCell ref="A76:D76"/>
    <mergeCell ref="A83:B83"/>
    <mergeCell ref="B86:D86"/>
    <mergeCell ref="B87:D87"/>
    <mergeCell ref="B88:D88"/>
    <mergeCell ref="B89:D89"/>
    <mergeCell ref="B90:D90"/>
    <mergeCell ref="A93:D93"/>
    <mergeCell ref="B94:C94"/>
    <mergeCell ref="A117:C117"/>
    <mergeCell ref="B96:C96"/>
    <mergeCell ref="A97:C97"/>
    <mergeCell ref="A98:D98"/>
    <mergeCell ref="A99:D99"/>
    <mergeCell ref="A100:C100"/>
    <mergeCell ref="A102:D102"/>
    <mergeCell ref="A106:B106"/>
    <mergeCell ref="A111:B111"/>
    <mergeCell ref="A112:C112"/>
    <mergeCell ref="B114:D114"/>
    <mergeCell ref="A116:D116"/>
    <mergeCell ref="A124:C124"/>
    <mergeCell ref="A125:C125"/>
    <mergeCell ref="A126:C126"/>
    <mergeCell ref="B118:C118"/>
    <mergeCell ref="B119:C119"/>
    <mergeCell ref="B120:C120"/>
    <mergeCell ref="B121:C121"/>
    <mergeCell ref="B122:C122"/>
    <mergeCell ref="B123:C123"/>
  </mergeCells>
  <pageMargins left="0.511811024" right="0.511811024" top="0.78740157499999996" bottom="0.78740157499999996" header="0.31496062000000002" footer="0.31496062000000002"/>
  <pageSetup paperSize="9" scale="94"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M127"/>
  <sheetViews>
    <sheetView tabSelected="1" view="pageBreakPreview" topLeftCell="A23" zoomScale="150" zoomScaleNormal="115" zoomScaleSheetLayoutView="150" workbookViewId="0">
      <selection activeCell="E20" sqref="E20"/>
    </sheetView>
  </sheetViews>
  <sheetFormatPr baseColWidth="10" defaultColWidth="8.83203125" defaultRowHeight="15"/>
  <cols>
    <col min="1" max="1" width="6.83203125" customWidth="1"/>
    <col min="2" max="2" width="37.1640625" customWidth="1"/>
    <col min="3" max="3" width="13.5" customWidth="1"/>
    <col min="4" max="4" width="34.5" style="13" customWidth="1"/>
    <col min="5" max="5" width="36.1640625" customWidth="1"/>
    <col min="7" max="7" width="9.5" bestFit="1" customWidth="1"/>
    <col min="8" max="8" width="10.5" bestFit="1" customWidth="1"/>
    <col min="9" max="9" width="27.5" bestFit="1" customWidth="1"/>
    <col min="10" max="10" width="21.83203125" customWidth="1"/>
    <col min="11" max="11" width="16.5" customWidth="1"/>
    <col min="12" max="12" width="11.1640625" customWidth="1"/>
    <col min="13" max="13" width="16.83203125" customWidth="1"/>
  </cols>
  <sheetData>
    <row r="1" spans="1:5" ht="16" thickBot="1">
      <c r="A1" s="181" t="s">
        <v>202</v>
      </c>
      <c r="B1" s="181"/>
      <c r="C1" s="181"/>
      <c r="D1" s="181"/>
    </row>
    <row r="2" spans="1:5" ht="16" thickBot="1">
      <c r="A2" s="182" t="s">
        <v>84</v>
      </c>
      <c r="B2" s="183"/>
      <c r="C2" s="183"/>
      <c r="D2" s="184"/>
    </row>
    <row r="3" spans="1:5" ht="16" thickBot="1">
      <c r="A3" s="185" t="s">
        <v>0</v>
      </c>
      <c r="B3" s="186"/>
      <c r="C3" s="187"/>
      <c r="D3" s="61" t="s">
        <v>1</v>
      </c>
    </row>
    <row r="4" spans="1:5" ht="16" thickBot="1">
      <c r="A4" s="180" t="s">
        <v>2</v>
      </c>
      <c r="B4" s="180"/>
      <c r="C4" s="180"/>
      <c r="D4" s="62">
        <v>3</v>
      </c>
    </row>
    <row r="5" spans="1:5" ht="16" thickBot="1">
      <c r="A5" s="185" t="s">
        <v>3</v>
      </c>
      <c r="B5" s="186"/>
      <c r="C5" s="187"/>
      <c r="D5" s="62">
        <v>1629.62</v>
      </c>
    </row>
    <row r="6" spans="1:5" ht="16" thickBot="1">
      <c r="A6" s="185" t="s">
        <v>4</v>
      </c>
      <c r="B6" s="186"/>
      <c r="C6" s="187"/>
      <c r="D6" s="62" t="s">
        <v>201</v>
      </c>
    </row>
    <row r="7" spans="1:5" ht="16" thickBot="1">
      <c r="A7" s="185" t="s">
        <v>210</v>
      </c>
      <c r="B7" s="186"/>
      <c r="C7" s="187"/>
      <c r="D7" s="62" t="s">
        <v>211</v>
      </c>
    </row>
    <row r="8" spans="1:5" ht="16" thickBot="1">
      <c r="A8" s="180" t="s">
        <v>5</v>
      </c>
      <c r="B8" s="180"/>
      <c r="C8" s="180"/>
      <c r="D8" s="73">
        <v>45658</v>
      </c>
    </row>
    <row r="9" spans="1:5" ht="8" customHeight="1" thickBot="1">
      <c r="A9" s="197"/>
      <c r="B9" s="197"/>
      <c r="C9" s="197"/>
      <c r="D9" s="197"/>
    </row>
    <row r="10" spans="1:5" ht="16" thickBot="1">
      <c r="A10" s="166" t="s">
        <v>6</v>
      </c>
      <c r="B10" s="166"/>
      <c r="C10" s="166"/>
      <c r="D10" s="166"/>
    </row>
    <row r="11" spans="1:5" ht="16">
      <c r="A11" s="75">
        <v>1</v>
      </c>
      <c r="B11" s="76" t="s">
        <v>7</v>
      </c>
      <c r="C11" s="77" t="s">
        <v>8</v>
      </c>
      <c r="D11" s="78" t="s">
        <v>9</v>
      </c>
    </row>
    <row r="12" spans="1:5" s="4" customFormat="1" ht="14.25" customHeight="1">
      <c r="A12" s="15" t="s">
        <v>10</v>
      </c>
      <c r="B12" s="175" t="s">
        <v>85</v>
      </c>
      <c r="C12" s="176"/>
      <c r="D12" s="14">
        <v>1743.69</v>
      </c>
    </row>
    <row r="13" spans="1:5" ht="16">
      <c r="A13" s="16" t="s">
        <v>11</v>
      </c>
      <c r="B13" s="17" t="s">
        <v>12</v>
      </c>
      <c r="C13" s="18"/>
      <c r="D13" s="19">
        <f>$C$13*$D$12</f>
        <v>0</v>
      </c>
      <c r="E13">
        <f>D13*12</f>
        <v>0</v>
      </c>
    </row>
    <row r="14" spans="1:5" ht="17" thickBot="1">
      <c r="A14" s="16" t="s">
        <v>13</v>
      </c>
      <c r="B14" s="17" t="s">
        <v>14</v>
      </c>
      <c r="C14" s="17"/>
      <c r="D14" s="19">
        <v>0</v>
      </c>
      <c r="E14">
        <f>D14*12</f>
        <v>0</v>
      </c>
    </row>
    <row r="15" spans="1:5" ht="16" thickBot="1">
      <c r="A15" s="168" t="s">
        <v>15</v>
      </c>
      <c r="B15" s="169"/>
      <c r="C15" s="170"/>
      <c r="D15" s="80">
        <f>SUM(D12:D14)</f>
        <v>1743.69</v>
      </c>
      <c r="E15">
        <f>SUM(E13:E14)</f>
        <v>0</v>
      </c>
    </row>
    <row r="16" spans="1:5" hidden="1">
      <c r="A16" s="53" t="s">
        <v>16</v>
      </c>
      <c r="B16" s="171"/>
      <c r="C16" s="171"/>
      <c r="D16" s="171"/>
      <c r="E16">
        <f>D16*12</f>
        <v>0</v>
      </c>
    </row>
    <row r="17" spans="1:5" ht="16" hidden="1" thickBot="1">
      <c r="A17" s="21">
        <v>1</v>
      </c>
      <c r="B17" s="162" t="s">
        <v>17</v>
      </c>
      <c r="C17" s="162"/>
      <c r="D17" s="162"/>
      <c r="E17">
        <f>D17*12</f>
        <v>0</v>
      </c>
    </row>
    <row r="18" spans="1:5" hidden="1">
      <c r="A18" s="21">
        <v>2</v>
      </c>
      <c r="B18" s="162" t="s">
        <v>17</v>
      </c>
      <c r="C18" s="162"/>
      <c r="D18" s="162"/>
      <c r="E18">
        <f>SUM(E16:E17)</f>
        <v>0</v>
      </c>
    </row>
    <row r="19" spans="1:5" ht="8" customHeight="1" thickBot="1">
      <c r="A19" s="21"/>
      <c r="B19" s="22"/>
      <c r="C19" s="22"/>
      <c r="D19" s="23"/>
      <c r="E19" s="23"/>
    </row>
    <row r="20" spans="1:5" ht="16" thickBot="1">
      <c r="A20" s="166" t="s">
        <v>18</v>
      </c>
      <c r="B20" s="166"/>
      <c r="C20" s="166"/>
      <c r="D20" s="166"/>
    </row>
    <row r="21" spans="1:5" ht="16" thickBot="1">
      <c r="A21" s="167" t="s">
        <v>19</v>
      </c>
      <c r="B21" s="167"/>
      <c r="C21" s="167"/>
      <c r="D21" s="167"/>
    </row>
    <row r="22" spans="1:5" ht="33" thickBot="1">
      <c r="A22" s="75" t="s">
        <v>20</v>
      </c>
      <c r="B22" s="79" t="s">
        <v>21</v>
      </c>
      <c r="C22" s="77" t="s">
        <v>8</v>
      </c>
      <c r="D22" s="78" t="s">
        <v>9</v>
      </c>
    </row>
    <row r="23" spans="1:5" ht="17" thickBot="1">
      <c r="A23" s="16" t="s">
        <v>10</v>
      </c>
      <c r="B23" s="24" t="s">
        <v>22</v>
      </c>
      <c r="C23" s="25">
        <f>1/12</f>
        <v>8.3333333333333329E-2</v>
      </c>
      <c r="D23" s="19">
        <f>ROUND(($C$23)*D15,2)</f>
        <v>145.31</v>
      </c>
    </row>
    <row r="24" spans="1:5" ht="17" thickBot="1">
      <c r="A24" s="16" t="s">
        <v>11</v>
      </c>
      <c r="B24" s="24" t="s">
        <v>23</v>
      </c>
      <c r="C24" s="25">
        <v>0.121</v>
      </c>
      <c r="D24" s="19">
        <f>ROUND(($C$24)*D15,2)</f>
        <v>210.99</v>
      </c>
    </row>
    <row r="25" spans="1:5" ht="17" thickBot="1">
      <c r="A25" s="63"/>
      <c r="B25" s="64" t="s">
        <v>130</v>
      </c>
      <c r="C25" s="25">
        <v>7.5200000000000003E-2</v>
      </c>
      <c r="D25" s="19">
        <f>ROUND(($C$25)*D15,2)</f>
        <v>131.13</v>
      </c>
    </row>
    <row r="26" spans="1:5" ht="16" thickBot="1">
      <c r="A26" s="168" t="s">
        <v>15</v>
      </c>
      <c r="B26" s="170"/>
      <c r="C26" s="81">
        <f>SUM(C23:C24)</f>
        <v>0.20433333333333331</v>
      </c>
      <c r="D26" s="78">
        <f>SUM(D23:D25)</f>
        <v>487.43</v>
      </c>
    </row>
    <row r="27" spans="1:5" ht="6.5" customHeight="1" thickBot="1">
      <c r="A27" s="145"/>
      <c r="B27" s="145"/>
      <c r="C27" s="145"/>
      <c r="D27" s="145"/>
    </row>
    <row r="28" spans="1:5" ht="16" thickBot="1">
      <c r="A28" s="161" t="s">
        <v>24</v>
      </c>
      <c r="B28" s="161"/>
      <c r="C28" s="161"/>
      <c r="D28" s="82">
        <f>D15+D26</f>
        <v>2231.12</v>
      </c>
    </row>
    <row r="29" spans="1:5" ht="9" customHeight="1" thickBot="1">
      <c r="A29" s="154"/>
      <c r="B29" s="154"/>
      <c r="C29" s="154"/>
      <c r="D29" s="154"/>
    </row>
    <row r="30" spans="1:5" ht="27" customHeight="1" thickBot="1">
      <c r="A30" s="173" t="s">
        <v>25</v>
      </c>
      <c r="B30" s="173"/>
      <c r="C30" s="173"/>
      <c r="D30" s="173"/>
    </row>
    <row r="31" spans="1:5" ht="23" customHeight="1" thickBot="1">
      <c r="A31" s="75" t="s">
        <v>26</v>
      </c>
      <c r="B31" s="77" t="s">
        <v>97</v>
      </c>
      <c r="C31" s="77" t="s">
        <v>8</v>
      </c>
      <c r="D31" s="78" t="s">
        <v>9</v>
      </c>
    </row>
    <row r="32" spans="1:5" ht="17" thickBot="1">
      <c r="A32" s="16" t="s">
        <v>10</v>
      </c>
      <c r="B32" s="26" t="s">
        <v>27</v>
      </c>
      <c r="C32" s="27">
        <v>0.2</v>
      </c>
      <c r="D32" s="19">
        <f>ROUND(($C$32)*D15,2)</f>
        <v>348.74</v>
      </c>
    </row>
    <row r="33" spans="1:13" ht="17" thickBot="1">
      <c r="A33" s="16" t="s">
        <v>11</v>
      </c>
      <c r="B33" s="26" t="s">
        <v>28</v>
      </c>
      <c r="C33" s="27">
        <v>2.5000000000000001E-2</v>
      </c>
      <c r="D33" s="19">
        <f>ROUND(($C$33)*D15,2)</f>
        <v>43.59</v>
      </c>
    </row>
    <row r="34" spans="1:13" ht="17" thickBot="1">
      <c r="A34" s="16" t="s">
        <v>13</v>
      </c>
      <c r="B34" s="26" t="s">
        <v>29</v>
      </c>
      <c r="C34" s="27">
        <v>1.4999999999999999E-2</v>
      </c>
      <c r="D34" s="19">
        <f>ROUND(($C$34)*D15,2)</f>
        <v>26.16</v>
      </c>
    </row>
    <row r="35" spans="1:13" ht="17" thickBot="1">
      <c r="A35" s="16" t="s">
        <v>30</v>
      </c>
      <c r="B35" s="26" t="s">
        <v>31</v>
      </c>
      <c r="C35" s="27">
        <v>1.4999999999999999E-2</v>
      </c>
      <c r="D35" s="19">
        <f>ROUND(($C$35)*D15,2)</f>
        <v>26.16</v>
      </c>
    </row>
    <row r="36" spans="1:13" ht="17" thickBot="1">
      <c r="A36" s="16" t="s">
        <v>32</v>
      </c>
      <c r="B36" s="26" t="s">
        <v>33</v>
      </c>
      <c r="C36" s="27">
        <v>0.01</v>
      </c>
      <c r="D36" s="19">
        <f>ROUND(($C$36)*D15,2)</f>
        <v>17.440000000000001</v>
      </c>
    </row>
    <row r="37" spans="1:13" ht="17" thickBot="1">
      <c r="A37" s="16" t="s">
        <v>34</v>
      </c>
      <c r="B37" s="26" t="s">
        <v>35</v>
      </c>
      <c r="C37" s="27">
        <v>6.0000000000000001E-3</v>
      </c>
      <c r="D37" s="19">
        <f>ROUND(($C$37)*D15,2)</f>
        <v>10.46</v>
      </c>
    </row>
    <row r="38" spans="1:13" ht="17" thickBot="1">
      <c r="A38" s="16" t="s">
        <v>36</v>
      </c>
      <c r="B38" s="26" t="s">
        <v>37</v>
      </c>
      <c r="C38" s="27">
        <v>2E-3</v>
      </c>
      <c r="D38" s="19">
        <f>ROUND(($C$38)*D15,2)</f>
        <v>3.49</v>
      </c>
    </row>
    <row r="39" spans="1:13" ht="17" thickBot="1">
      <c r="A39" s="16" t="s">
        <v>38</v>
      </c>
      <c r="B39" s="26" t="s">
        <v>39</v>
      </c>
      <c r="C39" s="27">
        <v>0.08</v>
      </c>
      <c r="D39" s="19">
        <f>ROUND(($C$39)*D15,2)</f>
        <v>139.5</v>
      </c>
    </row>
    <row r="40" spans="1:13" ht="16" thickBot="1">
      <c r="A40" s="173" t="s">
        <v>40</v>
      </c>
      <c r="B40" s="173"/>
      <c r="C40" s="83">
        <f>SUM(C32:C39)</f>
        <v>0.35300000000000004</v>
      </c>
      <c r="D40" s="78">
        <f>SUM(D32:D39)</f>
        <v>615.54000000000008</v>
      </c>
    </row>
    <row r="41" spans="1:13" hidden="1">
      <c r="A41" s="55" t="s">
        <v>16</v>
      </c>
      <c r="B41" s="171"/>
      <c r="C41" s="171"/>
      <c r="D41" s="171"/>
    </row>
    <row r="42" spans="1:13" hidden="1">
      <c r="A42" s="54">
        <v>1</v>
      </c>
      <c r="B42" s="172" t="s">
        <v>41</v>
      </c>
      <c r="C42" s="172"/>
      <c r="D42" s="172"/>
    </row>
    <row r="43" spans="1:13" ht="8.5" customHeight="1" thickBot="1">
      <c r="A43" s="56"/>
      <c r="B43" s="56"/>
      <c r="C43" s="56"/>
      <c r="D43" s="57"/>
    </row>
    <row r="44" spans="1:13" ht="16" thickBot="1">
      <c r="A44" s="167" t="s">
        <v>42</v>
      </c>
      <c r="B44" s="167"/>
      <c r="C44" s="167"/>
      <c r="D44" s="167"/>
    </row>
    <row r="45" spans="1:13" ht="17" thickBot="1">
      <c r="A45" s="75" t="s">
        <v>43</v>
      </c>
      <c r="B45" s="144" t="s">
        <v>44</v>
      </c>
      <c r="C45" s="144"/>
      <c r="D45" s="78" t="s">
        <v>9</v>
      </c>
      <c r="J45" s="6"/>
      <c r="M45" t="s">
        <v>86</v>
      </c>
    </row>
    <row r="46" spans="1:13" ht="15.75" customHeight="1" thickBot="1">
      <c r="A46" s="16" t="s">
        <v>10</v>
      </c>
      <c r="B46" s="139" t="s">
        <v>45</v>
      </c>
      <c r="C46" s="140"/>
      <c r="D46" s="14">
        <v>137.37</v>
      </c>
      <c r="F46" s="1"/>
      <c r="K46" s="7"/>
      <c r="L46" s="8"/>
      <c r="M46" s="9"/>
    </row>
    <row r="47" spans="1:13" ht="15.75" customHeight="1" thickBot="1">
      <c r="A47" s="16" t="s">
        <v>11</v>
      </c>
      <c r="B47" s="139" t="s">
        <v>46</v>
      </c>
      <c r="C47" s="140"/>
      <c r="D47" s="14">
        <v>974.5</v>
      </c>
      <c r="F47" s="2"/>
      <c r="K47" s="7"/>
      <c r="L47" s="8"/>
      <c r="M47" s="9"/>
    </row>
    <row r="48" spans="1:13" ht="15.75" customHeight="1" thickBot="1">
      <c r="A48" s="16" t="s">
        <v>13</v>
      </c>
      <c r="B48" s="139" t="s">
        <v>194</v>
      </c>
      <c r="C48" s="140"/>
      <c r="D48" s="14">
        <v>3.61</v>
      </c>
      <c r="F48" s="2"/>
      <c r="K48" s="7"/>
      <c r="L48" s="8"/>
      <c r="M48" s="9"/>
    </row>
    <row r="49" spans="1:13" ht="15.75" customHeight="1" thickBot="1">
      <c r="A49" s="16" t="s">
        <v>30</v>
      </c>
      <c r="B49" s="139" t="s">
        <v>195</v>
      </c>
      <c r="C49" s="140"/>
      <c r="D49" s="12">
        <v>13.64</v>
      </c>
      <c r="F49" s="2"/>
      <c r="K49" s="7"/>
      <c r="L49" s="8"/>
      <c r="M49" s="9"/>
    </row>
    <row r="50" spans="1:13" ht="26.5" customHeight="1" thickBot="1">
      <c r="A50" s="28"/>
      <c r="B50" s="139"/>
      <c r="C50" s="140"/>
      <c r="D50" s="12"/>
      <c r="K50" s="7"/>
      <c r="L50" s="8"/>
      <c r="M50" s="9"/>
    </row>
    <row r="51" spans="1:13" ht="15.75" customHeight="1" thickBot="1">
      <c r="A51" s="168" t="s">
        <v>15</v>
      </c>
      <c r="B51" s="169"/>
      <c r="C51" s="170"/>
      <c r="D51" s="78">
        <f>SUM(D46:D50)</f>
        <v>1129.1199999999999</v>
      </c>
    </row>
    <row r="52" spans="1:13" ht="15.75" hidden="1" customHeight="1">
      <c r="A52" s="29" t="s">
        <v>87</v>
      </c>
      <c r="B52" s="171"/>
      <c r="C52" s="171"/>
      <c r="D52" s="171"/>
    </row>
    <row r="53" spans="1:13" ht="15.75" hidden="1" customHeight="1" thickBot="1">
      <c r="A53" s="21" t="s">
        <v>88</v>
      </c>
      <c r="B53" s="162" t="s">
        <v>89</v>
      </c>
      <c r="C53" s="162"/>
      <c r="D53" s="162"/>
    </row>
    <row r="54" spans="1:13" ht="15.75" customHeight="1" thickBot="1">
      <c r="A54" s="5"/>
      <c r="B54" s="146"/>
      <c r="C54" s="146"/>
      <c r="D54" s="146"/>
    </row>
    <row r="55" spans="1:13" ht="16" thickBot="1">
      <c r="A55" s="166" t="s">
        <v>47</v>
      </c>
      <c r="B55" s="166"/>
      <c r="C55" s="166"/>
      <c r="D55" s="166"/>
    </row>
    <row r="56" spans="1:13" ht="17" thickBot="1">
      <c r="A56" s="75">
        <v>2</v>
      </c>
      <c r="B56" s="144" t="s">
        <v>48</v>
      </c>
      <c r="C56" s="144"/>
      <c r="D56" s="78" t="s">
        <v>9</v>
      </c>
    </row>
    <row r="57" spans="1:13" ht="17" thickBot="1">
      <c r="A57" s="16" t="s">
        <v>20</v>
      </c>
      <c r="B57" s="138" t="s">
        <v>49</v>
      </c>
      <c r="C57" s="138"/>
      <c r="D57" s="30">
        <f>D26</f>
        <v>487.43</v>
      </c>
    </row>
    <row r="58" spans="1:13" ht="17" thickBot="1">
      <c r="A58" s="16" t="s">
        <v>26</v>
      </c>
      <c r="B58" s="138" t="s">
        <v>50</v>
      </c>
      <c r="C58" s="138"/>
      <c r="D58" s="30">
        <f>D40</f>
        <v>615.54000000000008</v>
      </c>
    </row>
    <row r="59" spans="1:13" ht="16">
      <c r="A59" s="84" t="s">
        <v>43</v>
      </c>
      <c r="B59" s="198" t="s">
        <v>44</v>
      </c>
      <c r="C59" s="198"/>
      <c r="D59" s="85">
        <f>D51</f>
        <v>1129.1199999999999</v>
      </c>
    </row>
    <row r="60" spans="1:13">
      <c r="A60" s="199" t="s">
        <v>15</v>
      </c>
      <c r="B60" s="199"/>
      <c r="C60" s="199"/>
      <c r="D60" s="86">
        <f>SUM(D57:D59)</f>
        <v>2232.09</v>
      </c>
    </row>
    <row r="61" spans="1:13" ht="8" customHeight="1" thickBot="1">
      <c r="A61" s="154"/>
      <c r="B61" s="154"/>
      <c r="C61" s="154"/>
      <c r="D61" s="154"/>
    </row>
    <row r="62" spans="1:13" ht="16" thickBot="1">
      <c r="A62" s="163" t="s">
        <v>51</v>
      </c>
      <c r="B62" s="163"/>
      <c r="C62" s="163"/>
      <c r="D62" s="163"/>
    </row>
    <row r="63" spans="1:13" ht="17" thickBot="1">
      <c r="A63" s="75">
        <v>3</v>
      </c>
      <c r="B63" s="76" t="s">
        <v>52</v>
      </c>
      <c r="C63" s="76" t="s">
        <v>8</v>
      </c>
      <c r="D63" s="78" t="s">
        <v>9</v>
      </c>
    </row>
    <row r="64" spans="1:13" ht="19" thickBot="1">
      <c r="A64" s="16" t="s">
        <v>10</v>
      </c>
      <c r="B64" s="17" t="s">
        <v>98</v>
      </c>
      <c r="C64" s="25">
        <v>4.1999999999999997E-3</v>
      </c>
      <c r="D64" s="19">
        <f>C64*D15</f>
        <v>7.3234979999999998</v>
      </c>
      <c r="H64" s="10"/>
    </row>
    <row r="65" spans="1:9" ht="25.5" customHeight="1" thickBot="1">
      <c r="A65" s="16" t="s">
        <v>11</v>
      </c>
      <c r="B65" s="17" t="s">
        <v>99</v>
      </c>
      <c r="C65" s="25">
        <f>(8%*C64)</f>
        <v>3.3599999999999998E-4</v>
      </c>
      <c r="D65" s="19">
        <f>C65*D15</f>
        <v>0.58587984000000004</v>
      </c>
    </row>
    <row r="66" spans="1:9" ht="19" thickBot="1">
      <c r="A66" s="16" t="s">
        <v>30</v>
      </c>
      <c r="B66" s="17" t="s">
        <v>100</v>
      </c>
      <c r="C66" s="25">
        <f>(((1/30*7))/12)</f>
        <v>1.9444444444444445E-2</v>
      </c>
      <c r="D66" s="19">
        <f>C66*D15</f>
        <v>33.905083333333337</v>
      </c>
    </row>
    <row r="67" spans="1:9" ht="27" customHeight="1" thickBot="1">
      <c r="A67" s="16" t="s">
        <v>30</v>
      </c>
      <c r="B67" s="31" t="s">
        <v>53</v>
      </c>
      <c r="C67" s="25">
        <f>C40*C66</f>
        <v>6.8638888888888899E-3</v>
      </c>
      <c r="D67" s="19">
        <f>C67*D15</f>
        <v>11.968494416666669</v>
      </c>
      <c r="I67" s="11"/>
    </row>
    <row r="68" spans="1:9" ht="33" thickBot="1">
      <c r="A68" s="16" t="s">
        <v>32</v>
      </c>
      <c r="B68" s="17" t="s">
        <v>196</v>
      </c>
      <c r="C68" s="25">
        <v>0.04</v>
      </c>
      <c r="D68" s="19">
        <f>C68*D15</f>
        <v>69.747600000000006</v>
      </c>
    </row>
    <row r="69" spans="1:9" ht="17" thickBot="1">
      <c r="A69" s="87" t="s">
        <v>15</v>
      </c>
      <c r="B69" s="87"/>
      <c r="C69" s="81">
        <f>SUM(C64:C68)</f>
        <v>7.0844333333333342E-2</v>
      </c>
      <c r="D69" s="78">
        <f>SUM(D64:D68)</f>
        <v>123.53055559000001</v>
      </c>
    </row>
    <row r="70" spans="1:9" ht="16" hidden="1">
      <c r="A70" s="29" t="s">
        <v>16</v>
      </c>
      <c r="B70" s="164"/>
      <c r="C70" s="164"/>
      <c r="D70" s="164"/>
    </row>
    <row r="71" spans="1:9" ht="44" hidden="1" customHeight="1">
      <c r="A71" s="21">
        <v>1</v>
      </c>
      <c r="B71" s="162" t="s">
        <v>54</v>
      </c>
      <c r="C71" s="162"/>
      <c r="D71" s="162"/>
    </row>
    <row r="72" spans="1:9" ht="24" hidden="1" customHeight="1">
      <c r="A72" s="21">
        <v>2</v>
      </c>
      <c r="B72" s="162" t="s">
        <v>55</v>
      </c>
      <c r="C72" s="165"/>
      <c r="D72" s="165"/>
    </row>
    <row r="73" spans="1:9" ht="20" hidden="1" customHeight="1">
      <c r="A73" s="21">
        <v>3</v>
      </c>
      <c r="B73" s="162" t="s">
        <v>56</v>
      </c>
      <c r="C73" s="162"/>
      <c r="D73" s="162"/>
    </row>
    <row r="74" spans="1:9" ht="32.5" hidden="1" customHeight="1">
      <c r="A74" s="21">
        <v>4</v>
      </c>
      <c r="B74" s="162" t="s">
        <v>57</v>
      </c>
      <c r="C74" s="162"/>
      <c r="D74" s="162"/>
    </row>
    <row r="75" spans="1:9" ht="9" customHeight="1" thickBot="1">
      <c r="A75" s="154"/>
      <c r="B75" s="154"/>
      <c r="C75" s="154"/>
      <c r="D75" s="154"/>
    </row>
    <row r="76" spans="1:9" ht="16" thickBot="1">
      <c r="A76" s="155" t="s">
        <v>58</v>
      </c>
      <c r="B76" s="156"/>
      <c r="C76" s="156"/>
      <c r="D76" s="157"/>
    </row>
    <row r="77" spans="1:9" ht="16" thickBot="1">
      <c r="A77" s="158" t="s">
        <v>59</v>
      </c>
      <c r="B77" s="158"/>
      <c r="C77" s="158"/>
      <c r="D77" s="158"/>
    </row>
    <row r="78" spans="1:9" ht="17" thickBot="1">
      <c r="A78" s="88" t="s">
        <v>60</v>
      </c>
      <c r="B78" s="89" t="s">
        <v>61</v>
      </c>
      <c r="C78" s="89" t="s">
        <v>8</v>
      </c>
      <c r="D78" s="90" t="s">
        <v>9</v>
      </c>
    </row>
    <row r="79" spans="1:9" ht="19" thickBot="1">
      <c r="A79" s="32" t="s">
        <v>10</v>
      </c>
      <c r="B79" s="33" t="s">
        <v>101</v>
      </c>
      <c r="C79" s="34">
        <v>6.1999999999999998E-3</v>
      </c>
      <c r="D79" s="35">
        <f>C79*D15</f>
        <v>10.810878000000001</v>
      </c>
      <c r="H79" s="10"/>
    </row>
    <row r="80" spans="1:9" ht="16" customHeight="1" thickBot="1">
      <c r="A80" s="32" t="s">
        <v>11</v>
      </c>
      <c r="B80" s="33" t="s">
        <v>102</v>
      </c>
      <c r="C80" s="34">
        <v>2.8E-3</v>
      </c>
      <c r="D80" s="35">
        <f>C80*D15</f>
        <v>4.8823319999999999</v>
      </c>
    </row>
    <row r="81" spans="1:4" ht="21.5" customHeight="1" thickBot="1">
      <c r="A81" s="32" t="s">
        <v>13</v>
      </c>
      <c r="B81" s="33" t="s">
        <v>103</v>
      </c>
      <c r="C81" s="34">
        <v>2.0000000000000001E-4</v>
      </c>
      <c r="D81" s="35">
        <f>C81*D15</f>
        <v>0.34873800000000005</v>
      </c>
    </row>
    <row r="82" spans="1:4" ht="19" customHeight="1" thickBot="1">
      <c r="A82" s="36" t="s">
        <v>30</v>
      </c>
      <c r="B82" s="37" t="s">
        <v>104</v>
      </c>
      <c r="C82" s="38">
        <v>6.9999999999999999E-4</v>
      </c>
      <c r="D82" s="39">
        <f>C82*D15</f>
        <v>1.220583</v>
      </c>
    </row>
    <row r="83" spans="1:4" ht="19" customHeight="1" thickBot="1">
      <c r="A83" s="36" t="s">
        <v>32</v>
      </c>
      <c r="B83" s="37" t="s">
        <v>197</v>
      </c>
      <c r="C83" s="38">
        <v>3.3E-3</v>
      </c>
      <c r="D83" s="39">
        <f>C83*D15</f>
        <v>5.7541770000000003</v>
      </c>
    </row>
    <row r="84" spans="1:4" ht="16" thickBot="1">
      <c r="A84" s="141" t="s">
        <v>62</v>
      </c>
      <c r="B84" s="143"/>
      <c r="C84" s="91">
        <f>SUM(C79:C83)</f>
        <v>1.32E-2</v>
      </c>
      <c r="D84" s="92">
        <f>SUM(D79:D83)</f>
        <v>23.016708000000001</v>
      </c>
    </row>
    <row r="85" spans="1:4" ht="30.5" customHeight="1" thickBot="1">
      <c r="A85" s="36" t="s">
        <v>32</v>
      </c>
      <c r="B85" s="40" t="s">
        <v>198</v>
      </c>
      <c r="C85" s="38">
        <f>C40*C84</f>
        <v>4.6596000000000007E-3</v>
      </c>
      <c r="D85" s="39">
        <f>C85*D15</f>
        <v>8.1248979240000008</v>
      </c>
    </row>
    <row r="86" spans="1:4" ht="17" thickBot="1">
      <c r="A86" s="93" t="s">
        <v>63</v>
      </c>
      <c r="B86" s="93"/>
      <c r="C86" s="91">
        <f>C84+C85</f>
        <v>1.78596E-2</v>
      </c>
      <c r="D86" s="92">
        <f>D84+D85</f>
        <v>31.141605924000004</v>
      </c>
    </row>
    <row r="87" spans="1:4" ht="16" hidden="1">
      <c r="A87" s="41" t="s">
        <v>16</v>
      </c>
      <c r="B87" s="159"/>
      <c r="C87" s="159"/>
      <c r="D87" s="159"/>
    </row>
    <row r="88" spans="1:4" ht="25.5" hidden="1" customHeight="1">
      <c r="A88" s="42">
        <v>1</v>
      </c>
      <c r="B88" s="160" t="s">
        <v>90</v>
      </c>
      <c r="C88" s="160"/>
      <c r="D88" s="160"/>
    </row>
    <row r="89" spans="1:4" ht="44" hidden="1" customHeight="1">
      <c r="A89" s="42">
        <v>2</v>
      </c>
      <c r="B89" s="160" t="s">
        <v>91</v>
      </c>
      <c r="C89" s="160"/>
      <c r="D89" s="160"/>
    </row>
    <row r="90" spans="1:4" ht="41" hidden="1" customHeight="1">
      <c r="A90" s="42">
        <v>3</v>
      </c>
      <c r="B90" s="160" t="s">
        <v>92</v>
      </c>
      <c r="C90" s="160"/>
      <c r="D90" s="160"/>
    </row>
    <row r="91" spans="1:4" ht="43.5" hidden="1" customHeight="1">
      <c r="A91" s="42">
        <v>4</v>
      </c>
      <c r="B91" s="160" t="s">
        <v>93</v>
      </c>
      <c r="C91" s="160"/>
      <c r="D91" s="160"/>
    </row>
    <row r="92" spans="1:4" ht="8" customHeight="1" thickBot="1">
      <c r="A92" s="43"/>
      <c r="B92" s="43"/>
      <c r="C92" s="43"/>
      <c r="D92" s="44"/>
    </row>
    <row r="93" spans="1:4" ht="7.25" customHeight="1" thickBot="1">
      <c r="A93" s="45"/>
      <c r="B93" s="45"/>
      <c r="C93" s="45"/>
      <c r="D93" s="46"/>
    </row>
    <row r="94" spans="1:4" ht="16" thickBot="1">
      <c r="A94" s="161" t="s">
        <v>64</v>
      </c>
      <c r="B94" s="161"/>
      <c r="C94" s="161"/>
      <c r="D94" s="161"/>
    </row>
    <row r="95" spans="1:4" ht="17" thickBot="1">
      <c r="A95" s="94">
        <v>5</v>
      </c>
      <c r="B95" s="134" t="s">
        <v>65</v>
      </c>
      <c r="C95" s="134"/>
      <c r="D95" s="92" t="s">
        <v>9</v>
      </c>
    </row>
    <row r="96" spans="1:4" ht="17" thickBot="1">
      <c r="A96" s="16" t="s">
        <v>10</v>
      </c>
      <c r="B96" s="138" t="s">
        <v>66</v>
      </c>
      <c r="C96" s="138"/>
      <c r="D96" s="95">
        <f>UNIFORMES!E26</f>
        <v>32.480000000000004</v>
      </c>
    </row>
    <row r="97" spans="1:4" ht="17" thickBot="1">
      <c r="A97" s="16" t="s">
        <v>11</v>
      </c>
      <c r="B97" s="138" t="s">
        <v>67</v>
      </c>
      <c r="C97" s="138"/>
      <c r="D97" s="19">
        <v>0</v>
      </c>
    </row>
    <row r="98" spans="1:4" ht="16" thickBot="1">
      <c r="A98" s="144" t="s">
        <v>40</v>
      </c>
      <c r="B98" s="144"/>
      <c r="C98" s="144"/>
      <c r="D98" s="78">
        <f>SUM(D96:D97)</f>
        <v>32.480000000000004</v>
      </c>
    </row>
    <row r="99" spans="1:4" ht="8" customHeight="1" thickBot="1">
      <c r="A99" s="145"/>
      <c r="B99" s="145"/>
      <c r="C99" s="145"/>
      <c r="D99" s="145"/>
    </row>
    <row r="100" spans="1:4" ht="5" customHeight="1" thickBot="1">
      <c r="A100" s="146"/>
      <c r="B100" s="146"/>
      <c r="C100" s="146"/>
      <c r="D100" s="146"/>
    </row>
    <row r="101" spans="1:4" ht="16" thickBot="1">
      <c r="A101" s="147" t="s">
        <v>68</v>
      </c>
      <c r="B101" s="147"/>
      <c r="C101" s="147"/>
      <c r="D101" s="82">
        <f>D15+D60+D69+D98</f>
        <v>4131.7905555899997</v>
      </c>
    </row>
    <row r="102" spans="1:4" ht="6.5" customHeight="1" thickBot="1">
      <c r="A102" s="56"/>
      <c r="B102" s="56"/>
      <c r="C102" s="56"/>
      <c r="D102" s="57"/>
    </row>
    <row r="103" spans="1:4" ht="16" thickBot="1">
      <c r="A103" s="148" t="s">
        <v>69</v>
      </c>
      <c r="B103" s="149"/>
      <c r="C103" s="149"/>
      <c r="D103" s="150"/>
    </row>
    <row r="104" spans="1:4" ht="17" thickBot="1">
      <c r="A104" s="97">
        <v>6</v>
      </c>
      <c r="B104" s="98" t="s">
        <v>70</v>
      </c>
      <c r="C104" s="98" t="s">
        <v>8</v>
      </c>
      <c r="D104" s="99" t="s">
        <v>9</v>
      </c>
    </row>
    <row r="105" spans="1:4" ht="19" customHeight="1" thickBot="1">
      <c r="A105" s="47" t="s">
        <v>10</v>
      </c>
      <c r="B105" s="48" t="s">
        <v>71</v>
      </c>
      <c r="C105" s="49">
        <v>3.5000000000000001E-3</v>
      </c>
      <c r="D105" s="50">
        <f>C105*D101</f>
        <v>14.461266944564999</v>
      </c>
    </row>
    <row r="106" spans="1:4" ht="17" thickBot="1">
      <c r="A106" s="47" t="s">
        <v>11</v>
      </c>
      <c r="B106" s="48" t="s">
        <v>72</v>
      </c>
      <c r="C106" s="49">
        <v>3.5000000000000001E-3</v>
      </c>
      <c r="D106" s="50">
        <f>C106*(D101+D105)</f>
        <v>14.511881378870976</v>
      </c>
    </row>
    <row r="107" spans="1:4" ht="15" customHeight="1" thickBot="1">
      <c r="A107" s="168" t="s">
        <v>73</v>
      </c>
      <c r="B107" s="169"/>
      <c r="C107" s="100">
        <f>SUM(C105:C106)</f>
        <v>7.0000000000000001E-3</v>
      </c>
      <c r="D107" s="96">
        <f>SUM(D105:D106)</f>
        <v>28.973148323435975</v>
      </c>
    </row>
    <row r="108" spans="1:4" ht="19" thickBot="1">
      <c r="A108" s="47" t="s">
        <v>13</v>
      </c>
      <c r="B108" s="48" t="s">
        <v>105</v>
      </c>
      <c r="C108" s="5"/>
      <c r="D108" s="50"/>
    </row>
    <row r="109" spans="1:4" ht="23" customHeight="1" thickBot="1">
      <c r="A109" s="58" t="s">
        <v>74</v>
      </c>
      <c r="B109" s="48" t="s">
        <v>75</v>
      </c>
      <c r="C109" s="51">
        <v>0.05</v>
      </c>
      <c r="D109" s="50">
        <f>C109*(D101+D107)/(1-0.0865)</f>
        <v>227.73747695202169</v>
      </c>
    </row>
    <row r="110" spans="1:4" ht="17.5" customHeight="1" thickBot="1">
      <c r="A110" s="58" t="s">
        <v>76</v>
      </c>
      <c r="B110" s="48" t="s">
        <v>77</v>
      </c>
      <c r="C110" s="52">
        <v>0.03</v>
      </c>
      <c r="D110" s="50">
        <f>C110*(D101+D107)/(1-0.0865)</f>
        <v>136.64248617121302</v>
      </c>
    </row>
    <row r="111" spans="1:4" ht="21" customHeight="1" thickBot="1">
      <c r="A111" s="58" t="s">
        <v>78</v>
      </c>
      <c r="B111" s="48" t="s">
        <v>79</v>
      </c>
      <c r="C111" s="52">
        <v>6.4999999999999997E-3</v>
      </c>
      <c r="D111" s="50">
        <f>C111*(D101+D107)/(1-0.0865)</f>
        <v>29.605872003762819</v>
      </c>
    </row>
    <row r="112" spans="1:4" ht="16" thickBot="1">
      <c r="A112" s="193" t="s">
        <v>80</v>
      </c>
      <c r="B112" s="194"/>
      <c r="C112" s="101">
        <f>SUM(C109:C111)</f>
        <v>8.6500000000000007E-2</v>
      </c>
      <c r="D112" s="102">
        <f>SUM(D109:D111)</f>
        <v>393.98583512699753</v>
      </c>
    </row>
    <row r="113" spans="1:4" ht="16" thickBot="1">
      <c r="A113" s="144" t="s">
        <v>15</v>
      </c>
      <c r="B113" s="144"/>
      <c r="C113" s="144"/>
      <c r="D113" s="78">
        <f>D107+D112</f>
        <v>422.95898345043349</v>
      </c>
    </row>
    <row r="114" spans="1:4" hidden="1">
      <c r="A114" s="59" t="s">
        <v>16</v>
      </c>
      <c r="B114" s="5"/>
      <c r="C114" s="5"/>
      <c r="D114" s="60"/>
    </row>
    <row r="115" spans="1:4" ht="26.5" hidden="1" customHeight="1" thickBot="1">
      <c r="A115" s="54">
        <v>1</v>
      </c>
      <c r="B115" s="153" t="s">
        <v>106</v>
      </c>
      <c r="C115" s="153"/>
      <c r="D115" s="153"/>
    </row>
    <row r="116" spans="1:4" ht="8" customHeight="1" thickBot="1">
      <c r="A116" s="5"/>
      <c r="B116" s="5"/>
      <c r="C116" s="5"/>
      <c r="D116" s="60"/>
    </row>
    <row r="117" spans="1:4" ht="13.5" customHeight="1" thickBot="1">
      <c r="A117" s="155" t="s">
        <v>81</v>
      </c>
      <c r="B117" s="195"/>
      <c r="C117" s="195"/>
      <c r="D117" s="196"/>
    </row>
    <row r="118" spans="1:4" ht="14.25" customHeight="1" thickBot="1">
      <c r="A118" s="168" t="s">
        <v>94</v>
      </c>
      <c r="B118" s="169"/>
      <c r="C118" s="170"/>
      <c r="D118" s="78" t="s">
        <v>9</v>
      </c>
    </row>
    <row r="119" spans="1:4" ht="17" thickBot="1">
      <c r="A119" s="16" t="s">
        <v>10</v>
      </c>
      <c r="B119" s="138" t="s">
        <v>6</v>
      </c>
      <c r="C119" s="138"/>
      <c r="D119" s="30">
        <f>D15</f>
        <v>1743.69</v>
      </c>
    </row>
    <row r="120" spans="1:4" ht="17" thickBot="1">
      <c r="A120" s="16" t="s">
        <v>11</v>
      </c>
      <c r="B120" s="138" t="s">
        <v>18</v>
      </c>
      <c r="C120" s="138"/>
      <c r="D120" s="30">
        <f>D60</f>
        <v>2232.09</v>
      </c>
    </row>
    <row r="121" spans="1:4" ht="17" thickBot="1">
      <c r="A121" s="16" t="s">
        <v>13</v>
      </c>
      <c r="B121" s="138" t="s">
        <v>51</v>
      </c>
      <c r="C121" s="138"/>
      <c r="D121" s="30">
        <f>D69</f>
        <v>123.53055559000001</v>
      </c>
    </row>
    <row r="122" spans="1:4" ht="17" thickBot="1">
      <c r="A122" s="16" t="s">
        <v>30</v>
      </c>
      <c r="B122" s="138" t="s">
        <v>82</v>
      </c>
      <c r="C122" s="138"/>
      <c r="D122" s="30">
        <f>D86</f>
        <v>31.141605924000004</v>
      </c>
    </row>
    <row r="123" spans="1:4" ht="17" thickBot="1">
      <c r="A123" s="16" t="s">
        <v>32</v>
      </c>
      <c r="B123" s="138" t="s">
        <v>64</v>
      </c>
      <c r="C123" s="138"/>
      <c r="D123" s="30">
        <f>D98</f>
        <v>32.480000000000004</v>
      </c>
    </row>
    <row r="124" spans="1:4" ht="17" thickBot="1">
      <c r="A124" s="16" t="s">
        <v>34</v>
      </c>
      <c r="B124" s="139" t="s">
        <v>83</v>
      </c>
      <c r="C124" s="140"/>
      <c r="D124" s="30">
        <f>D113</f>
        <v>422.95898345043349</v>
      </c>
    </row>
    <row r="125" spans="1:4" ht="16" customHeight="1" thickBot="1">
      <c r="A125" s="190" t="s">
        <v>204</v>
      </c>
      <c r="B125" s="191"/>
      <c r="C125" s="192"/>
      <c r="D125" s="78">
        <f>SUM(D119:D124)</f>
        <v>4585.8911449644329</v>
      </c>
    </row>
    <row r="126" spans="1:4" ht="16" thickBot="1">
      <c r="A126" s="190" t="s">
        <v>205</v>
      </c>
      <c r="B126" s="191"/>
      <c r="C126" s="192"/>
      <c r="D126" s="78">
        <f>D125*D4</f>
        <v>13757.673434893299</v>
      </c>
    </row>
    <row r="127" spans="1:4" ht="16" thickBot="1">
      <c r="A127" s="188" t="s">
        <v>203</v>
      </c>
      <c r="B127" s="189"/>
      <c r="C127" s="189"/>
      <c r="D127" s="82">
        <f>D126*12</f>
        <v>165092.0812187196</v>
      </c>
    </row>
  </sheetData>
  <mergeCells count="82">
    <mergeCell ref="B18:D18"/>
    <mergeCell ref="B42:D42"/>
    <mergeCell ref="A44:D44"/>
    <mergeCell ref="B87:D87"/>
    <mergeCell ref="A61:D61"/>
    <mergeCell ref="B59:C59"/>
    <mergeCell ref="A60:C60"/>
    <mergeCell ref="B52:D52"/>
    <mergeCell ref="B53:D53"/>
    <mergeCell ref="A84:B84"/>
    <mergeCell ref="A62:D62"/>
    <mergeCell ref="B74:D74"/>
    <mergeCell ref="A77:D77"/>
    <mergeCell ref="A55:D55"/>
    <mergeCell ref="A30:D30"/>
    <mergeCell ref="A40:B40"/>
    <mergeCell ref="A1:D1"/>
    <mergeCell ref="A3:C3"/>
    <mergeCell ref="A4:C4"/>
    <mergeCell ref="B41:D41"/>
    <mergeCell ref="A27:D27"/>
    <mergeCell ref="A9:D9"/>
    <mergeCell ref="A6:C6"/>
    <mergeCell ref="A8:C8"/>
    <mergeCell ref="A29:D29"/>
    <mergeCell ref="A2:D2"/>
    <mergeCell ref="A10:D10"/>
    <mergeCell ref="B12:C12"/>
    <mergeCell ref="A5:C5"/>
    <mergeCell ref="A21:D21"/>
    <mergeCell ref="B17:D17"/>
    <mergeCell ref="A28:C28"/>
    <mergeCell ref="B89:D89"/>
    <mergeCell ref="B48:C48"/>
    <mergeCell ref="B45:C45"/>
    <mergeCell ref="B47:C47"/>
    <mergeCell ref="A51:C51"/>
    <mergeCell ref="B54:D54"/>
    <mergeCell ref="B50:C50"/>
    <mergeCell ref="B49:C49"/>
    <mergeCell ref="B73:D73"/>
    <mergeCell ref="B56:C56"/>
    <mergeCell ref="B57:C57"/>
    <mergeCell ref="B58:C58"/>
    <mergeCell ref="B88:D88"/>
    <mergeCell ref="B96:C96"/>
    <mergeCell ref="B97:C97"/>
    <mergeCell ref="A94:D94"/>
    <mergeCell ref="B95:C95"/>
    <mergeCell ref="A15:C15"/>
    <mergeCell ref="A20:D20"/>
    <mergeCell ref="A26:B26"/>
    <mergeCell ref="B16:D16"/>
    <mergeCell ref="B46:C46"/>
    <mergeCell ref="B90:D90"/>
    <mergeCell ref="B91:D91"/>
    <mergeCell ref="A75:D75"/>
    <mergeCell ref="A76:D76"/>
    <mergeCell ref="B70:D70"/>
    <mergeCell ref="B71:D71"/>
    <mergeCell ref="B72:D72"/>
    <mergeCell ref="A126:C126"/>
    <mergeCell ref="A98:C98"/>
    <mergeCell ref="A100:D100"/>
    <mergeCell ref="A101:C101"/>
    <mergeCell ref="A103:D103"/>
    <mergeCell ref="A7:C7"/>
    <mergeCell ref="A127:C127"/>
    <mergeCell ref="B121:C121"/>
    <mergeCell ref="B122:C122"/>
    <mergeCell ref="A99:D99"/>
    <mergeCell ref="B124:C124"/>
    <mergeCell ref="B123:C123"/>
    <mergeCell ref="A118:C118"/>
    <mergeCell ref="B119:C119"/>
    <mergeCell ref="B120:C120"/>
    <mergeCell ref="A125:C125"/>
    <mergeCell ref="A107:B107"/>
    <mergeCell ref="A112:B112"/>
    <mergeCell ref="A113:C113"/>
    <mergeCell ref="B115:D115"/>
    <mergeCell ref="A117:D117"/>
  </mergeCells>
  <pageMargins left="0.511811024" right="0.511811024" top="0.78740157499999996" bottom="0.78740157499999996" header="0.31496062000000002" footer="0.31496062000000002"/>
  <pageSetup paperSize="9" scale="94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2:F26"/>
  <sheetViews>
    <sheetView tabSelected="1" view="pageBreakPreview" topLeftCell="A18" zoomScale="150" zoomScaleNormal="100" zoomScaleSheetLayoutView="150" workbookViewId="0">
      <selection activeCell="E20" sqref="E20"/>
    </sheetView>
  </sheetViews>
  <sheetFormatPr baseColWidth="10" defaultColWidth="11.5" defaultRowHeight="15"/>
  <cols>
    <col min="1" max="1" width="51.83203125" style="3" customWidth="1"/>
    <col min="2" max="4" width="11.5" style="3" customWidth="1"/>
    <col min="5" max="5" width="13.6640625" style="3" customWidth="1"/>
    <col min="6" max="6" width="8.33203125" style="3" customWidth="1"/>
  </cols>
  <sheetData>
    <row r="2" spans="1:5">
      <c r="A2" s="204" t="s">
        <v>168</v>
      </c>
      <c r="B2" s="205"/>
      <c r="C2" s="205"/>
      <c r="D2" s="205"/>
      <c r="E2" s="206"/>
    </row>
    <row r="3" spans="1:5">
      <c r="A3" s="200" t="s">
        <v>96</v>
      </c>
      <c r="B3" s="107" t="s">
        <v>129</v>
      </c>
      <c r="C3" s="107" t="s">
        <v>86</v>
      </c>
      <c r="D3" s="107" t="s">
        <v>180</v>
      </c>
      <c r="E3" s="107" t="s">
        <v>182</v>
      </c>
    </row>
    <row r="4" spans="1:5">
      <c r="A4" s="201"/>
      <c r="B4" s="108" t="s">
        <v>178</v>
      </c>
      <c r="C4" s="108" t="s">
        <v>179</v>
      </c>
      <c r="D4" s="108" t="s">
        <v>181</v>
      </c>
      <c r="E4" s="108" t="s">
        <v>181</v>
      </c>
    </row>
    <row r="5" spans="1:5">
      <c r="A5" s="65" t="s">
        <v>183</v>
      </c>
      <c r="B5" s="65">
        <v>2</v>
      </c>
      <c r="C5" s="65">
        <v>113.25</v>
      </c>
      <c r="D5" s="65">
        <f>ROUND(B5*C5,2)</f>
        <v>226.5</v>
      </c>
      <c r="E5" s="65">
        <f>ROUND(D5/12,2)</f>
        <v>18.88</v>
      </c>
    </row>
    <row r="6" spans="1:5">
      <c r="A6" s="65" t="s">
        <v>184</v>
      </c>
      <c r="B6" s="65">
        <v>6</v>
      </c>
      <c r="C6" s="65">
        <v>46.55</v>
      </c>
      <c r="D6" s="65">
        <f t="shared" ref="D6:D11" si="0">ROUND(B6*C6,2)</f>
        <v>279.3</v>
      </c>
      <c r="E6" s="65">
        <f t="shared" ref="E6:E11" si="1">ROUND(D6/12,2)</f>
        <v>23.28</v>
      </c>
    </row>
    <row r="7" spans="1:5">
      <c r="A7" s="65" t="s">
        <v>185</v>
      </c>
      <c r="B7" s="65">
        <v>4</v>
      </c>
      <c r="C7" s="65">
        <v>37.47</v>
      </c>
      <c r="D7" s="65">
        <f t="shared" si="0"/>
        <v>149.88</v>
      </c>
      <c r="E7" s="65">
        <f t="shared" si="1"/>
        <v>12.49</v>
      </c>
    </row>
    <row r="8" spans="1:5">
      <c r="A8" s="65" t="s">
        <v>186</v>
      </c>
      <c r="B8" s="65">
        <v>2</v>
      </c>
      <c r="C8" s="65">
        <v>10.92</v>
      </c>
      <c r="D8" s="65">
        <f t="shared" si="0"/>
        <v>21.84</v>
      </c>
      <c r="E8" s="65">
        <f t="shared" si="1"/>
        <v>1.82</v>
      </c>
    </row>
    <row r="9" spans="1:5">
      <c r="A9" s="65" t="s">
        <v>187</v>
      </c>
      <c r="B9" s="65">
        <v>2</v>
      </c>
      <c r="C9" s="65">
        <v>17.32</v>
      </c>
      <c r="D9" s="65">
        <f t="shared" si="0"/>
        <v>34.64</v>
      </c>
      <c r="E9" s="65">
        <f t="shared" si="1"/>
        <v>2.89</v>
      </c>
    </row>
    <row r="10" spans="1:5">
      <c r="A10" s="65" t="s">
        <v>188</v>
      </c>
      <c r="B10" s="65">
        <v>6</v>
      </c>
      <c r="C10" s="65">
        <v>7.9</v>
      </c>
      <c r="D10" s="65">
        <f t="shared" si="0"/>
        <v>47.4</v>
      </c>
      <c r="E10" s="65">
        <f t="shared" si="1"/>
        <v>3.95</v>
      </c>
    </row>
    <row r="11" spans="1:5">
      <c r="A11" s="65" t="s">
        <v>189</v>
      </c>
      <c r="B11" s="65">
        <v>2</v>
      </c>
      <c r="C11" s="65">
        <v>71.69</v>
      </c>
      <c r="D11" s="65">
        <f t="shared" si="0"/>
        <v>143.38</v>
      </c>
      <c r="E11" s="65">
        <f t="shared" si="1"/>
        <v>11.95</v>
      </c>
    </row>
    <row r="12" spans="1:5">
      <c r="A12" s="109" t="s">
        <v>15</v>
      </c>
      <c r="B12" s="110"/>
      <c r="C12" s="109"/>
      <c r="D12" s="106"/>
      <c r="E12" s="109">
        <f>SUM(E5:E11)</f>
        <v>75.260000000000005</v>
      </c>
    </row>
    <row r="13" spans="1:5">
      <c r="A13"/>
      <c r="B13"/>
      <c r="C13"/>
      <c r="D13"/>
      <c r="E13">
        <f>D13*12</f>
        <v>0</v>
      </c>
    </row>
    <row r="14" spans="1:5">
      <c r="A14"/>
      <c r="B14"/>
      <c r="C14"/>
      <c r="D14"/>
      <c r="E14">
        <f>D14*12</f>
        <v>0</v>
      </c>
    </row>
    <row r="15" spans="1:5">
      <c r="A15"/>
      <c r="B15"/>
      <c r="C15"/>
      <c r="D15"/>
      <c r="E15">
        <f>SUM(E13:E14)</f>
        <v>0</v>
      </c>
    </row>
    <row r="16" spans="1:5">
      <c r="A16" s="204" t="s">
        <v>169</v>
      </c>
      <c r="B16" s="205"/>
      <c r="C16" s="205"/>
      <c r="D16" s="205"/>
      <c r="E16" s="206"/>
    </row>
    <row r="17" spans="1:5">
      <c r="A17" s="202" t="s">
        <v>96</v>
      </c>
      <c r="B17" s="111" t="s">
        <v>129</v>
      </c>
      <c r="C17" s="111" t="s">
        <v>86</v>
      </c>
      <c r="D17" s="111" t="s">
        <v>180</v>
      </c>
      <c r="E17" s="111" t="e">
        <f>D17*12</f>
        <v>#VALUE!</v>
      </c>
    </row>
    <row r="18" spans="1:5">
      <c r="A18" s="203"/>
      <c r="B18" s="112" t="s">
        <v>178</v>
      </c>
      <c r="C18" s="112" t="s">
        <v>179</v>
      </c>
      <c r="D18" s="112" t="s">
        <v>181</v>
      </c>
      <c r="E18" s="112" t="e">
        <f>SUM(E16:E17)</f>
        <v>#VALUE!</v>
      </c>
    </row>
    <row r="19" spans="1:5">
      <c r="A19" s="65" t="s">
        <v>190</v>
      </c>
      <c r="B19" s="65">
        <v>6</v>
      </c>
      <c r="C19" s="65">
        <v>11.5</v>
      </c>
      <c r="D19" s="65">
        <f>ROUND(B19*C19,2)</f>
        <v>69</v>
      </c>
      <c r="E19" s="65">
        <f>ROUND(D19/12,2)</f>
        <v>5.75</v>
      </c>
    </row>
    <row r="20" spans="1:5">
      <c r="A20" s="65" t="s">
        <v>185</v>
      </c>
      <c r="B20" s="65">
        <v>4</v>
      </c>
      <c r="C20" s="65">
        <v>33.15</v>
      </c>
      <c r="D20" s="65">
        <f t="shared" ref="D20:D25" si="2">ROUND(B20*C20,2)</f>
        <v>132.6</v>
      </c>
      <c r="E20" s="65">
        <f t="shared" ref="E20:E25" si="3">ROUND(D20/12,2)</f>
        <v>11.05</v>
      </c>
    </row>
    <row r="21" spans="1:5">
      <c r="A21" s="65" t="s">
        <v>191</v>
      </c>
      <c r="B21" s="65">
        <v>2</v>
      </c>
      <c r="C21" s="65">
        <v>6.32</v>
      </c>
      <c r="D21" s="65">
        <f t="shared" si="2"/>
        <v>12.64</v>
      </c>
      <c r="E21" s="65">
        <f t="shared" si="3"/>
        <v>1.05</v>
      </c>
    </row>
    <row r="22" spans="1:5">
      <c r="A22" s="65" t="s">
        <v>192</v>
      </c>
      <c r="B22" s="65">
        <v>2</v>
      </c>
      <c r="C22" s="65">
        <v>1.35</v>
      </c>
      <c r="D22" s="65">
        <f t="shared" si="2"/>
        <v>2.7</v>
      </c>
      <c r="E22" s="65">
        <f t="shared" si="3"/>
        <v>0.23</v>
      </c>
    </row>
    <row r="23" spans="1:5">
      <c r="A23" s="65" t="s">
        <v>193</v>
      </c>
      <c r="B23" s="65">
        <v>2</v>
      </c>
      <c r="C23" s="65">
        <v>2.81</v>
      </c>
      <c r="D23" s="65">
        <f t="shared" si="2"/>
        <v>5.62</v>
      </c>
      <c r="E23" s="65">
        <f t="shared" si="3"/>
        <v>0.47</v>
      </c>
    </row>
    <row r="24" spans="1:5">
      <c r="A24" s="65" t="s">
        <v>188</v>
      </c>
      <c r="B24" s="65">
        <v>3</v>
      </c>
      <c r="C24" s="65">
        <v>7.9</v>
      </c>
      <c r="D24" s="65">
        <f t="shared" si="2"/>
        <v>23.7</v>
      </c>
      <c r="E24" s="65">
        <f t="shared" si="3"/>
        <v>1.98</v>
      </c>
    </row>
    <row r="25" spans="1:5">
      <c r="A25" s="65" t="s">
        <v>189</v>
      </c>
      <c r="B25" s="65">
        <v>2</v>
      </c>
      <c r="C25" s="65">
        <v>71.69</v>
      </c>
      <c r="D25" s="65">
        <f t="shared" si="2"/>
        <v>143.38</v>
      </c>
      <c r="E25" s="65">
        <f t="shared" si="3"/>
        <v>11.95</v>
      </c>
    </row>
    <row r="26" spans="1:5">
      <c r="A26" s="109" t="s">
        <v>15</v>
      </c>
      <c r="B26" s="109"/>
      <c r="C26" s="109"/>
      <c r="D26" s="106"/>
      <c r="E26" s="109">
        <f>SUM(E19:E25)</f>
        <v>32.480000000000004</v>
      </c>
    </row>
  </sheetData>
  <mergeCells count="4">
    <mergeCell ref="A3:A4"/>
    <mergeCell ref="A17:A18"/>
    <mergeCell ref="A2:E2"/>
    <mergeCell ref="A16:E16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20B74-43F5-E14D-B5F0-736664210B30}">
  <sheetPr>
    <tabColor theme="9" tint="0.79998168889431442"/>
  </sheetPr>
  <dimension ref="A2:J56"/>
  <sheetViews>
    <sheetView tabSelected="1" view="pageBreakPreview" zoomScale="150" zoomScaleNormal="160" zoomScaleSheetLayoutView="150" workbookViewId="0">
      <selection activeCell="E20" sqref="E20"/>
    </sheetView>
  </sheetViews>
  <sheetFormatPr baseColWidth="10" defaultColWidth="10.83203125" defaultRowHeight="15"/>
  <cols>
    <col min="1" max="1" width="4.6640625" customWidth="1"/>
    <col min="2" max="2" width="48.6640625" customWidth="1"/>
    <col min="3" max="3" width="8.83203125" customWidth="1"/>
    <col min="4" max="4" width="9.5" customWidth="1"/>
    <col min="5" max="5" width="9.6640625" customWidth="1"/>
    <col min="6" max="6" width="8.5" customWidth="1"/>
    <col min="7" max="7" width="14.33203125" customWidth="1"/>
  </cols>
  <sheetData>
    <row r="2" spans="1:9" ht="32">
      <c r="A2" s="117" t="s">
        <v>95</v>
      </c>
      <c r="B2" s="117" t="s">
        <v>114</v>
      </c>
      <c r="C2" s="117" t="s">
        <v>216</v>
      </c>
      <c r="D2" s="117" t="s">
        <v>217</v>
      </c>
      <c r="E2" s="117" t="s">
        <v>218</v>
      </c>
      <c r="F2" s="117" t="s">
        <v>219</v>
      </c>
      <c r="G2" s="117" t="s">
        <v>220</v>
      </c>
    </row>
    <row r="3" spans="1:9" ht="16">
      <c r="A3" s="65">
        <v>1</v>
      </c>
      <c r="B3" s="115" t="s">
        <v>131</v>
      </c>
      <c r="C3" s="65" t="s">
        <v>107</v>
      </c>
      <c r="D3" s="113">
        <v>4</v>
      </c>
      <c r="E3" s="113">
        <v>48</v>
      </c>
      <c r="F3" s="114">
        <v>15.880000000000003</v>
      </c>
      <c r="G3" s="114">
        <f>D3*F3</f>
        <v>63.52000000000001</v>
      </c>
    </row>
    <row r="4" spans="1:9" ht="16">
      <c r="A4" s="65">
        <v>2</v>
      </c>
      <c r="B4" s="115" t="s">
        <v>132</v>
      </c>
      <c r="C4" s="65" t="s">
        <v>108</v>
      </c>
      <c r="D4" s="113">
        <v>20</v>
      </c>
      <c r="E4" s="113">
        <v>240</v>
      </c>
      <c r="F4" s="114">
        <v>4</v>
      </c>
      <c r="G4" s="114">
        <f t="shared" ref="G4:G24" si="0">D4*F4</f>
        <v>80</v>
      </c>
    </row>
    <row r="5" spans="1:9" ht="16">
      <c r="A5" s="65">
        <v>3</v>
      </c>
      <c r="B5" s="115" t="s">
        <v>133</v>
      </c>
      <c r="C5" s="65" t="s">
        <v>109</v>
      </c>
      <c r="D5" s="113">
        <v>800</v>
      </c>
      <c r="E5" s="113">
        <v>9600</v>
      </c>
      <c r="F5" s="114">
        <v>7.01</v>
      </c>
      <c r="G5" s="114">
        <f t="shared" si="0"/>
        <v>5608</v>
      </c>
      <c r="H5" s="70"/>
      <c r="I5" s="70"/>
    </row>
    <row r="6" spans="1:9" ht="16">
      <c r="A6" s="65">
        <v>4</v>
      </c>
      <c r="B6" s="115" t="s">
        <v>134</v>
      </c>
      <c r="C6" s="65" t="s">
        <v>108</v>
      </c>
      <c r="D6" s="113">
        <v>5</v>
      </c>
      <c r="E6" s="113">
        <v>60</v>
      </c>
      <c r="F6" s="114">
        <v>1.81</v>
      </c>
      <c r="G6" s="114">
        <f t="shared" si="0"/>
        <v>9.0500000000000007</v>
      </c>
    </row>
    <row r="7" spans="1:9" ht="16">
      <c r="A7" s="65">
        <v>5</v>
      </c>
      <c r="B7" s="115" t="s">
        <v>135</v>
      </c>
      <c r="C7" s="65" t="s">
        <v>108</v>
      </c>
      <c r="D7" s="113">
        <v>9</v>
      </c>
      <c r="E7" s="113">
        <v>108</v>
      </c>
      <c r="F7" s="114">
        <v>3.59</v>
      </c>
      <c r="G7" s="114">
        <f t="shared" si="0"/>
        <v>32.31</v>
      </c>
    </row>
    <row r="8" spans="1:9" ht="32">
      <c r="A8" s="65">
        <v>6</v>
      </c>
      <c r="B8" s="115" t="s">
        <v>136</v>
      </c>
      <c r="C8" s="65" t="s">
        <v>110</v>
      </c>
      <c r="D8" s="113">
        <v>140</v>
      </c>
      <c r="E8" s="113">
        <v>1680</v>
      </c>
      <c r="F8" s="114">
        <v>19.98</v>
      </c>
      <c r="G8" s="114">
        <f t="shared" si="0"/>
        <v>2797.2000000000003</v>
      </c>
      <c r="H8" s="70"/>
    </row>
    <row r="9" spans="1:9" ht="16">
      <c r="A9" s="65">
        <v>7</v>
      </c>
      <c r="B9" s="115" t="s">
        <v>137</v>
      </c>
      <c r="C9" s="65" t="s">
        <v>108</v>
      </c>
      <c r="D9" s="113">
        <v>5</v>
      </c>
      <c r="E9" s="113">
        <v>60</v>
      </c>
      <c r="F9" s="114">
        <v>16.34</v>
      </c>
      <c r="G9" s="114">
        <f t="shared" si="0"/>
        <v>81.7</v>
      </c>
    </row>
    <row r="10" spans="1:9" ht="32">
      <c r="A10" s="65">
        <v>8</v>
      </c>
      <c r="B10" s="115" t="s">
        <v>138</v>
      </c>
      <c r="C10" s="65" t="s">
        <v>139</v>
      </c>
      <c r="D10" s="113">
        <v>455</v>
      </c>
      <c r="E10" s="113">
        <v>5460</v>
      </c>
      <c r="F10" s="114">
        <v>3.1040000000000001</v>
      </c>
      <c r="G10" s="114">
        <f t="shared" si="0"/>
        <v>1412.32</v>
      </c>
    </row>
    <row r="11" spans="1:9" ht="32">
      <c r="A11" s="65">
        <v>9</v>
      </c>
      <c r="B11" s="115" t="s">
        <v>140</v>
      </c>
      <c r="C11" s="65" t="s">
        <v>108</v>
      </c>
      <c r="D11" s="113">
        <v>15</v>
      </c>
      <c r="E11" s="113">
        <v>180</v>
      </c>
      <c r="F11" s="114">
        <v>1.04</v>
      </c>
      <c r="G11" s="114">
        <f t="shared" si="0"/>
        <v>15.600000000000001</v>
      </c>
    </row>
    <row r="12" spans="1:9" ht="16">
      <c r="A12" s="65">
        <v>10</v>
      </c>
      <c r="B12" s="115" t="s">
        <v>141</v>
      </c>
      <c r="C12" s="65" t="s">
        <v>110</v>
      </c>
      <c r="D12" s="113">
        <v>3</v>
      </c>
      <c r="E12" s="113">
        <v>36</v>
      </c>
      <c r="F12" s="114">
        <v>1.6</v>
      </c>
      <c r="G12" s="114">
        <f t="shared" si="0"/>
        <v>4.8000000000000007</v>
      </c>
    </row>
    <row r="13" spans="1:9" ht="16">
      <c r="A13" s="65">
        <v>11</v>
      </c>
      <c r="B13" s="115" t="s">
        <v>142</v>
      </c>
      <c r="C13" s="65" t="s">
        <v>108</v>
      </c>
      <c r="D13" s="113">
        <v>10</v>
      </c>
      <c r="E13" s="113">
        <f>D13*12</f>
        <v>120</v>
      </c>
      <c r="F13" s="114">
        <v>1.06</v>
      </c>
      <c r="G13" s="114">
        <f t="shared" si="0"/>
        <v>10.600000000000001</v>
      </c>
    </row>
    <row r="14" spans="1:9" ht="16">
      <c r="A14" s="65">
        <v>12</v>
      </c>
      <c r="B14" s="115" t="s">
        <v>143</v>
      </c>
      <c r="C14" s="65" t="s">
        <v>108</v>
      </c>
      <c r="D14" s="113">
        <v>10</v>
      </c>
      <c r="E14" s="113">
        <f>D14*12</f>
        <v>120</v>
      </c>
      <c r="F14" s="114">
        <v>7.02</v>
      </c>
      <c r="G14" s="114">
        <f t="shared" si="0"/>
        <v>70.199999999999989</v>
      </c>
    </row>
    <row r="15" spans="1:9" ht="16">
      <c r="A15" s="65">
        <v>13</v>
      </c>
      <c r="B15" s="115" t="s">
        <v>144</v>
      </c>
      <c r="C15" s="65" t="s">
        <v>108</v>
      </c>
      <c r="D15" s="113">
        <v>6</v>
      </c>
      <c r="E15" s="113">
        <f>SUM(E13:E14)</f>
        <v>240</v>
      </c>
      <c r="F15" s="114">
        <v>7.02</v>
      </c>
      <c r="G15" s="114">
        <f t="shared" si="0"/>
        <v>42.12</v>
      </c>
    </row>
    <row r="16" spans="1:9" ht="32">
      <c r="A16" s="65">
        <v>14</v>
      </c>
      <c r="B16" s="115" t="s">
        <v>145</v>
      </c>
      <c r="C16" s="65" t="s">
        <v>108</v>
      </c>
      <c r="D16" s="113">
        <v>15</v>
      </c>
      <c r="E16" s="113">
        <f>D16*12</f>
        <v>180</v>
      </c>
      <c r="F16" s="114">
        <v>6.77</v>
      </c>
      <c r="G16" s="114">
        <f t="shared" si="0"/>
        <v>101.55</v>
      </c>
    </row>
    <row r="17" spans="1:10" ht="16">
      <c r="A17" s="65">
        <v>15</v>
      </c>
      <c r="B17" s="115" t="s">
        <v>146</v>
      </c>
      <c r="C17" s="65" t="s">
        <v>111</v>
      </c>
      <c r="D17" s="113">
        <v>4</v>
      </c>
      <c r="E17" s="113">
        <f>D17*12</f>
        <v>48</v>
      </c>
      <c r="F17" s="114">
        <v>2.44</v>
      </c>
      <c r="G17" s="114">
        <f t="shared" si="0"/>
        <v>9.76</v>
      </c>
    </row>
    <row r="18" spans="1:10" ht="16">
      <c r="A18" s="65">
        <v>16</v>
      </c>
      <c r="B18" s="115" t="s">
        <v>147</v>
      </c>
      <c r="C18" s="65" t="s">
        <v>108</v>
      </c>
      <c r="D18" s="113">
        <v>6</v>
      </c>
      <c r="E18" s="113">
        <f>SUM(E16:E17)</f>
        <v>228</v>
      </c>
      <c r="F18" s="114">
        <v>2</v>
      </c>
      <c r="G18" s="114">
        <f t="shared" si="0"/>
        <v>12</v>
      </c>
      <c r="J18" s="70"/>
    </row>
    <row r="19" spans="1:10" ht="16">
      <c r="A19" s="65">
        <v>17</v>
      </c>
      <c r="B19" s="115" t="s">
        <v>148</v>
      </c>
      <c r="C19" s="65" t="s">
        <v>108</v>
      </c>
      <c r="D19" s="113">
        <v>8</v>
      </c>
      <c r="E19" s="113">
        <v>8</v>
      </c>
      <c r="F19" s="114">
        <v>1.92</v>
      </c>
      <c r="G19" s="114">
        <f t="shared" si="0"/>
        <v>15.36</v>
      </c>
    </row>
    <row r="20" spans="1:10" ht="16">
      <c r="A20" s="65">
        <v>18</v>
      </c>
      <c r="B20" s="115" t="s">
        <v>149</v>
      </c>
      <c r="C20" s="65" t="s">
        <v>110</v>
      </c>
      <c r="D20" s="113">
        <v>2</v>
      </c>
      <c r="E20" s="113"/>
      <c r="F20" s="114">
        <v>2.3199999999999998</v>
      </c>
      <c r="G20" s="114">
        <f t="shared" si="0"/>
        <v>4.6399999999999997</v>
      </c>
    </row>
    <row r="21" spans="1:10" ht="16">
      <c r="A21" s="65">
        <v>19</v>
      </c>
      <c r="B21" s="115" t="s">
        <v>150</v>
      </c>
      <c r="C21" s="65" t="s">
        <v>112</v>
      </c>
      <c r="D21" s="113">
        <v>20</v>
      </c>
      <c r="E21" s="113">
        <v>240</v>
      </c>
      <c r="F21" s="114">
        <v>1.44</v>
      </c>
      <c r="G21" s="114">
        <f t="shared" si="0"/>
        <v>28.799999999999997</v>
      </c>
    </row>
    <row r="22" spans="1:10" ht="16">
      <c r="A22" s="65">
        <v>20</v>
      </c>
      <c r="B22" s="115" t="s">
        <v>151</v>
      </c>
      <c r="C22" s="65" t="s">
        <v>113</v>
      </c>
      <c r="D22" s="113">
        <v>1</v>
      </c>
      <c r="E22" s="113">
        <v>12</v>
      </c>
      <c r="F22" s="114">
        <v>4.9800000000000004</v>
      </c>
      <c r="G22" s="114">
        <f t="shared" si="0"/>
        <v>4.9800000000000004</v>
      </c>
    </row>
    <row r="23" spans="1:10" ht="16">
      <c r="A23" s="65">
        <v>21</v>
      </c>
      <c r="B23" s="115" t="s">
        <v>152</v>
      </c>
      <c r="C23" s="65" t="s">
        <v>108</v>
      </c>
      <c r="D23" s="113">
        <v>10</v>
      </c>
      <c r="E23" s="113">
        <v>120</v>
      </c>
      <c r="F23" s="114">
        <v>3.39</v>
      </c>
      <c r="G23" s="114">
        <f t="shared" si="0"/>
        <v>33.9</v>
      </c>
    </row>
    <row r="24" spans="1:10" ht="32">
      <c r="A24" s="65">
        <v>22</v>
      </c>
      <c r="B24" s="115" t="s">
        <v>153</v>
      </c>
      <c r="C24" s="65" t="s">
        <v>110</v>
      </c>
      <c r="D24" s="113">
        <v>2</v>
      </c>
      <c r="E24" s="113">
        <v>24</v>
      </c>
      <c r="F24" s="114">
        <v>9</v>
      </c>
      <c r="G24" s="114">
        <f t="shared" si="0"/>
        <v>18</v>
      </c>
    </row>
    <row r="25" spans="1:10">
      <c r="A25" s="207" t="s">
        <v>222</v>
      </c>
      <c r="B25" s="208"/>
      <c r="C25" s="208"/>
      <c r="D25" s="208"/>
      <c r="E25" s="208"/>
      <c r="F25" s="209"/>
      <c r="G25" s="110">
        <f>SUM(G3:G24)</f>
        <v>10456.410000000002</v>
      </c>
    </row>
    <row r="26" spans="1:10">
      <c r="A26" s="207" t="s">
        <v>177</v>
      </c>
      <c r="B26" s="208"/>
      <c r="C26" s="208"/>
      <c r="D26" s="208"/>
      <c r="E26" s="208"/>
      <c r="F26" s="209"/>
      <c r="G26" s="118">
        <f>G25*0.0865</f>
        <v>904.47946500000012</v>
      </c>
    </row>
    <row r="27" spans="1:10">
      <c r="A27" s="204" t="s">
        <v>221</v>
      </c>
      <c r="B27" s="205"/>
      <c r="C27" s="205"/>
      <c r="D27" s="205"/>
      <c r="E27" s="205"/>
      <c r="F27" s="206"/>
      <c r="G27" s="110">
        <f>SUM(G25:G26)</f>
        <v>11360.889465000002</v>
      </c>
    </row>
    <row r="32" spans="1:10" ht="48">
      <c r="A32" s="117" t="s">
        <v>95</v>
      </c>
      <c r="B32" s="117" t="s">
        <v>114</v>
      </c>
      <c r="C32" s="117" t="s">
        <v>213</v>
      </c>
      <c r="D32" s="117" t="s">
        <v>154</v>
      </c>
      <c r="E32" s="117" t="s">
        <v>214</v>
      </c>
      <c r="F32" s="117" t="s">
        <v>115</v>
      </c>
      <c r="G32" s="117" t="s">
        <v>215</v>
      </c>
    </row>
    <row r="33" spans="1:7" ht="32">
      <c r="A33" s="65">
        <v>1</v>
      </c>
      <c r="B33" s="115" t="s">
        <v>116</v>
      </c>
      <c r="C33" s="65">
        <v>20</v>
      </c>
      <c r="D33" s="114">
        <v>16.25</v>
      </c>
      <c r="E33" s="114">
        <f>ROUND((C33*D33)/F33,2)</f>
        <v>13.54</v>
      </c>
      <c r="F33" s="65">
        <v>24</v>
      </c>
      <c r="G33" s="116">
        <f>E33*12</f>
        <v>162.47999999999999</v>
      </c>
    </row>
    <row r="34" spans="1:7" ht="16">
      <c r="A34" s="65">
        <v>2</v>
      </c>
      <c r="B34" s="115" t="s">
        <v>117</v>
      </c>
      <c r="C34" s="65">
        <v>5</v>
      </c>
      <c r="D34" s="114">
        <v>7.7</v>
      </c>
      <c r="E34" s="114">
        <f t="shared" ref="E34:E53" si="1">ROUND((C34*D34)/F34,2)</f>
        <v>3.21</v>
      </c>
      <c r="F34" s="65">
        <v>12</v>
      </c>
      <c r="G34" s="116">
        <f t="shared" ref="G34:G53" si="2">E34*12</f>
        <v>38.519999999999996</v>
      </c>
    </row>
    <row r="35" spans="1:7" ht="16">
      <c r="A35" s="65">
        <v>3</v>
      </c>
      <c r="B35" s="115" t="s">
        <v>118</v>
      </c>
      <c r="C35" s="65">
        <v>7</v>
      </c>
      <c r="D35" s="114">
        <v>15.56</v>
      </c>
      <c r="E35" s="114">
        <f t="shared" si="1"/>
        <v>4.54</v>
      </c>
      <c r="F35" s="65">
        <v>24</v>
      </c>
      <c r="G35" s="116">
        <f t="shared" si="2"/>
        <v>54.480000000000004</v>
      </c>
    </row>
    <row r="36" spans="1:7" ht="16">
      <c r="A36" s="65">
        <v>4</v>
      </c>
      <c r="B36" s="115" t="s">
        <v>155</v>
      </c>
      <c r="C36" s="65">
        <v>12</v>
      </c>
      <c r="D36" s="114">
        <v>15.56</v>
      </c>
      <c r="E36" s="114">
        <f t="shared" si="1"/>
        <v>7.78</v>
      </c>
      <c r="F36" s="65">
        <v>24</v>
      </c>
      <c r="G36" s="116">
        <f t="shared" si="2"/>
        <v>93.36</v>
      </c>
    </row>
    <row r="37" spans="1:7" ht="16">
      <c r="A37" s="65">
        <v>5</v>
      </c>
      <c r="B37" s="115" t="s">
        <v>119</v>
      </c>
      <c r="C37" s="65">
        <v>22</v>
      </c>
      <c r="D37" s="114">
        <v>374.97</v>
      </c>
      <c r="E37" s="114">
        <f t="shared" si="1"/>
        <v>229.15</v>
      </c>
      <c r="F37" s="65">
        <v>36</v>
      </c>
      <c r="G37" s="116">
        <f t="shared" si="2"/>
        <v>2749.8</v>
      </c>
    </row>
    <row r="38" spans="1:7" ht="16">
      <c r="A38" s="65">
        <v>6</v>
      </c>
      <c r="B38" s="115" t="s">
        <v>120</v>
      </c>
      <c r="C38" s="65">
        <v>15</v>
      </c>
      <c r="D38" s="114">
        <v>17.170000000000002</v>
      </c>
      <c r="E38" s="114">
        <f t="shared" si="1"/>
        <v>10.73</v>
      </c>
      <c r="F38" s="65">
        <v>24</v>
      </c>
      <c r="G38" s="116">
        <f t="shared" si="2"/>
        <v>128.76</v>
      </c>
    </row>
    <row r="39" spans="1:7" ht="32">
      <c r="A39" s="65">
        <v>7</v>
      </c>
      <c r="B39" s="115" t="s">
        <v>156</v>
      </c>
      <c r="C39" s="65">
        <v>4</v>
      </c>
      <c r="D39" s="114">
        <v>409.86</v>
      </c>
      <c r="E39" s="114">
        <f t="shared" si="1"/>
        <v>34.159999999999997</v>
      </c>
      <c r="F39" s="65">
        <v>48</v>
      </c>
      <c r="G39" s="116">
        <f t="shared" si="2"/>
        <v>409.91999999999996</v>
      </c>
    </row>
    <row r="40" spans="1:7" ht="16">
      <c r="A40" s="65">
        <v>8</v>
      </c>
      <c r="B40" s="115" t="s">
        <v>121</v>
      </c>
      <c r="C40" s="65">
        <v>2</v>
      </c>
      <c r="D40" s="114">
        <v>770</v>
      </c>
      <c r="E40" s="114">
        <f t="shared" si="1"/>
        <v>32.08</v>
      </c>
      <c r="F40" s="65">
        <v>48</v>
      </c>
      <c r="G40" s="116">
        <f t="shared" si="2"/>
        <v>384.96</v>
      </c>
    </row>
    <row r="41" spans="1:7" ht="16">
      <c r="A41" s="65">
        <v>9</v>
      </c>
      <c r="B41" s="115" t="s">
        <v>122</v>
      </c>
      <c r="C41" s="65">
        <v>250</v>
      </c>
      <c r="D41" s="114">
        <v>0.53</v>
      </c>
      <c r="E41" s="114">
        <f t="shared" si="1"/>
        <v>5.52</v>
      </c>
      <c r="F41" s="65">
        <v>24</v>
      </c>
      <c r="G41" s="116">
        <f t="shared" si="2"/>
        <v>66.239999999999995</v>
      </c>
    </row>
    <row r="42" spans="1:7" ht="16">
      <c r="A42" s="65">
        <v>10</v>
      </c>
      <c r="B42" s="115" t="s">
        <v>157</v>
      </c>
      <c r="C42" s="65">
        <v>120</v>
      </c>
      <c r="D42" s="114">
        <v>0.35</v>
      </c>
      <c r="E42" s="114">
        <f t="shared" si="1"/>
        <v>1.75</v>
      </c>
      <c r="F42" s="65">
        <v>24</v>
      </c>
      <c r="G42" s="116">
        <f t="shared" si="2"/>
        <v>21</v>
      </c>
    </row>
    <row r="43" spans="1:7" ht="16">
      <c r="A43" s="65">
        <v>11</v>
      </c>
      <c r="B43" s="115" t="s">
        <v>123</v>
      </c>
      <c r="C43" s="65">
        <v>300</v>
      </c>
      <c r="D43" s="114">
        <v>2.54</v>
      </c>
      <c r="E43" s="114">
        <f t="shared" si="1"/>
        <v>63.5</v>
      </c>
      <c r="F43" s="65">
        <v>12</v>
      </c>
      <c r="G43" s="116">
        <f t="shared" si="2"/>
        <v>762</v>
      </c>
    </row>
    <row r="44" spans="1:7" ht="32">
      <c r="A44" s="65">
        <v>12</v>
      </c>
      <c r="B44" s="115" t="s">
        <v>124</v>
      </c>
      <c r="C44" s="65">
        <v>2</v>
      </c>
      <c r="D44" s="114">
        <v>73.569999999999993</v>
      </c>
      <c r="E44" s="114">
        <f t="shared" si="1"/>
        <v>6.13</v>
      </c>
      <c r="F44" s="65">
        <v>24</v>
      </c>
      <c r="G44" s="116">
        <f t="shared" si="2"/>
        <v>73.56</v>
      </c>
    </row>
    <row r="45" spans="1:7" ht="16">
      <c r="A45" s="65">
        <v>13</v>
      </c>
      <c r="B45" s="115" t="s">
        <v>158</v>
      </c>
      <c r="C45" s="65">
        <v>15</v>
      </c>
      <c r="D45" s="114">
        <v>26.79</v>
      </c>
      <c r="E45" s="114">
        <f t="shared" si="1"/>
        <v>33.49</v>
      </c>
      <c r="F45" s="65">
        <v>12</v>
      </c>
      <c r="G45" s="116">
        <f t="shared" si="2"/>
        <v>401.88</v>
      </c>
    </row>
    <row r="46" spans="1:7" ht="16">
      <c r="A46" s="65">
        <v>14</v>
      </c>
      <c r="B46" s="115" t="s">
        <v>125</v>
      </c>
      <c r="C46" s="65">
        <v>15</v>
      </c>
      <c r="D46" s="114">
        <v>33.14</v>
      </c>
      <c r="E46" s="114">
        <f t="shared" si="1"/>
        <v>20.71</v>
      </c>
      <c r="F46" s="65">
        <v>24</v>
      </c>
      <c r="G46" s="116">
        <f t="shared" si="2"/>
        <v>248.52</v>
      </c>
    </row>
    <row r="47" spans="1:7" ht="48">
      <c r="A47" s="65">
        <v>15</v>
      </c>
      <c r="B47" s="115" t="s">
        <v>159</v>
      </c>
      <c r="C47" s="65">
        <v>24</v>
      </c>
      <c r="D47" s="114">
        <v>19.46</v>
      </c>
      <c r="E47" s="114">
        <f t="shared" si="1"/>
        <v>38.92</v>
      </c>
      <c r="F47" s="65">
        <v>12</v>
      </c>
      <c r="G47" s="116">
        <f t="shared" si="2"/>
        <v>467.04</v>
      </c>
    </row>
    <row r="48" spans="1:7" ht="16">
      <c r="A48" s="65">
        <v>16</v>
      </c>
      <c r="B48" s="115" t="s">
        <v>126</v>
      </c>
      <c r="C48" s="65">
        <v>2</v>
      </c>
      <c r="D48" s="114">
        <v>2.93</v>
      </c>
      <c r="E48" s="114">
        <f t="shared" si="1"/>
        <v>0.49</v>
      </c>
      <c r="F48" s="65">
        <v>12</v>
      </c>
      <c r="G48" s="116">
        <f t="shared" si="2"/>
        <v>5.88</v>
      </c>
    </row>
    <row r="49" spans="1:7" ht="16">
      <c r="A49" s="65">
        <v>17</v>
      </c>
      <c r="B49" s="115" t="s">
        <v>160</v>
      </c>
      <c r="C49" s="65">
        <v>200</v>
      </c>
      <c r="D49" s="114">
        <v>3.72</v>
      </c>
      <c r="E49" s="114">
        <f t="shared" si="1"/>
        <v>31</v>
      </c>
      <c r="F49" s="65">
        <v>24</v>
      </c>
      <c r="G49" s="116">
        <f t="shared" si="2"/>
        <v>372</v>
      </c>
    </row>
    <row r="50" spans="1:7" ht="16">
      <c r="A50" s="65">
        <v>18</v>
      </c>
      <c r="B50" s="115" t="s">
        <v>127</v>
      </c>
      <c r="C50" s="65">
        <v>2</v>
      </c>
      <c r="D50" s="114">
        <v>8.32</v>
      </c>
      <c r="E50" s="114">
        <f t="shared" si="1"/>
        <v>1.39</v>
      </c>
      <c r="F50" s="65">
        <v>12</v>
      </c>
      <c r="G50" s="116">
        <f t="shared" si="2"/>
        <v>16.68</v>
      </c>
    </row>
    <row r="51" spans="1:7" ht="48">
      <c r="A51" s="65">
        <v>19</v>
      </c>
      <c r="B51" s="115" t="s">
        <v>161</v>
      </c>
      <c r="C51" s="65">
        <v>24</v>
      </c>
      <c r="D51" s="114">
        <v>28.63</v>
      </c>
      <c r="E51" s="114">
        <f t="shared" si="1"/>
        <v>57.26</v>
      </c>
      <c r="F51" s="65">
        <v>12</v>
      </c>
      <c r="G51" s="116">
        <f t="shared" si="2"/>
        <v>687.12</v>
      </c>
    </row>
    <row r="52" spans="1:7" ht="16">
      <c r="A52" s="65">
        <v>20</v>
      </c>
      <c r="B52" s="115" t="s">
        <v>162</v>
      </c>
      <c r="C52" s="65">
        <v>2</v>
      </c>
      <c r="D52" s="114">
        <v>6.68</v>
      </c>
      <c r="E52" s="114">
        <f t="shared" si="1"/>
        <v>1.1100000000000001</v>
      </c>
      <c r="F52" s="65">
        <v>12</v>
      </c>
      <c r="G52" s="116">
        <f t="shared" si="2"/>
        <v>13.32</v>
      </c>
    </row>
    <row r="53" spans="1:7" ht="32">
      <c r="A53" s="65">
        <v>21</v>
      </c>
      <c r="B53" s="115" t="s">
        <v>128</v>
      </c>
      <c r="C53" s="65">
        <v>170</v>
      </c>
      <c r="D53" s="114">
        <v>4.18</v>
      </c>
      <c r="E53" s="114">
        <f t="shared" si="1"/>
        <v>59.22</v>
      </c>
      <c r="F53" s="65">
        <v>12</v>
      </c>
      <c r="G53" s="116">
        <f t="shared" si="2"/>
        <v>710.64</v>
      </c>
    </row>
    <row r="54" spans="1:7">
      <c r="A54" s="204" t="s">
        <v>222</v>
      </c>
      <c r="B54" s="205"/>
      <c r="C54" s="205"/>
      <c r="D54" s="206"/>
      <c r="E54" s="110">
        <f>SUM(E33:E53)</f>
        <v>655.68000000000006</v>
      </c>
      <c r="F54" s="109"/>
      <c r="G54" s="110">
        <f>SUM(G33:G53)</f>
        <v>7868.1600000000017</v>
      </c>
    </row>
    <row r="55" spans="1:7">
      <c r="A55" s="210" t="s">
        <v>177</v>
      </c>
      <c r="B55" s="211"/>
      <c r="C55" s="211"/>
      <c r="D55" s="212"/>
      <c r="E55" s="110">
        <f>E54*0.0865</f>
        <v>56.716320000000003</v>
      </c>
      <c r="F55" s="109"/>
      <c r="G55" s="110">
        <f>G54*0.0865</f>
        <v>680.59584000000007</v>
      </c>
    </row>
    <row r="56" spans="1:7">
      <c r="A56" s="204" t="s">
        <v>221</v>
      </c>
      <c r="B56" s="205"/>
      <c r="C56" s="205"/>
      <c r="D56" s="206"/>
      <c r="E56" s="110">
        <f>SUM(E54:E55)</f>
        <v>712.39632000000006</v>
      </c>
      <c r="F56" s="109"/>
      <c r="G56" s="110">
        <f>SUM(G54:G55)</f>
        <v>8548.7558400000016</v>
      </c>
    </row>
  </sheetData>
  <mergeCells count="6">
    <mergeCell ref="A56:D56"/>
    <mergeCell ref="A26:F26"/>
    <mergeCell ref="A27:F27"/>
    <mergeCell ref="A25:F25"/>
    <mergeCell ref="A55:D55"/>
    <mergeCell ref="A54:D54"/>
  </mergeCells>
  <pageMargins left="0.511811024" right="0.511811024" top="0.78740157499999996" bottom="0.78740157499999996" header="0.31496062000000002" footer="0.31496062000000002"/>
  <pageSetup paperSize="9" scale="83" orientation="portrait" verticalDpi="0" r:id="rId1"/>
  <rowBreaks count="1" manualBreakCount="1">
    <brk id="29" max="6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558ee70-09ea-48dc-aaa2-491b42fe5be0">
      <Terms xmlns="http://schemas.microsoft.com/office/infopath/2007/PartnerControls"/>
    </lcf76f155ced4ddcb4097134ff3c332f>
    <TaxCatchAll xmlns="07a1bf6e-c04b-41fd-bdcd-c5350632bdeb"/>
    <Autor xmlns="f558ee70-09ea-48dc-aaa2-491b42fe5be0">
      <UserInfo>
        <DisplayName/>
        <AccountId xsi:nil="true"/>
        <AccountType/>
      </UserInfo>
    </Autor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76FCB3610CCE844BA442E9FC91E2A9B" ma:contentTypeVersion="13" ma:contentTypeDescription="Crie um novo documento." ma:contentTypeScope="" ma:versionID="4b9767c75aa8c393863bf29f36595b5e">
  <xsd:schema xmlns:xsd="http://www.w3.org/2001/XMLSchema" xmlns:xs="http://www.w3.org/2001/XMLSchema" xmlns:p="http://schemas.microsoft.com/office/2006/metadata/properties" xmlns:ns2="f558ee70-09ea-48dc-aaa2-491b42fe5be0" xmlns:ns3="07a1bf6e-c04b-41fd-bdcd-c5350632bdeb" targetNamespace="http://schemas.microsoft.com/office/2006/metadata/properties" ma:root="true" ma:fieldsID="11df2a03dafa48c04d5e3eb04c13fe53" ns2:_="" ns3:_="">
    <xsd:import namespace="f558ee70-09ea-48dc-aaa2-491b42fe5be0"/>
    <xsd:import namespace="07a1bf6e-c04b-41fd-bdcd-c5350632bdeb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58ee70-09ea-48dc-aaa2-491b42fe5be0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format="Dropdown" ma:list="UserInfo" ma:SharePointGroup="0" ma:internalName="Auto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Marcações de imagem" ma:readOnly="false" ma:fieldId="{5cf76f15-5ced-4ddc-b409-7134ff3c332f}" ma:taxonomyMulti="true" ma:sspId="167cb4b0-d69b-4455-a2ce-c5ad0eb209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a1bf6e-c04b-41fd-bdcd-c5350632bdeb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b85de7b-b444-4b9e-abc4-c9ca4ce59a7f}" ma:internalName="TaxCatchAll" ma:showField="CatchAllData" ma:web="07a1bf6e-c04b-41fd-bdcd-c5350632bd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9F6CF0-581A-48BB-9BCE-40029138361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A7025BA-924E-4037-AD46-536D17DF2233}">
  <ds:schemaRefs>
    <ds:schemaRef ds:uri="http://schemas.microsoft.com/office/2006/documentManagement/types"/>
    <ds:schemaRef ds:uri="07a1bf6e-c04b-41fd-bdcd-c5350632bdeb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f558ee70-09ea-48dc-aaa2-491b42fe5be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5E38286-E303-4B63-B343-F99DCDAA41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58ee70-09ea-48dc-aaa2-491b42fe5be0"/>
    <ds:schemaRef ds:uri="07a1bf6e-c04b-41fd-bdcd-c5350632bd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4</vt:i4>
      </vt:variant>
    </vt:vector>
  </HeadingPairs>
  <TitlesOfParts>
    <vt:vector size="9" baseType="lpstr">
      <vt:lpstr>RESUMO</vt:lpstr>
      <vt:lpstr>GARÇON</vt:lpstr>
      <vt:lpstr>COPEIRA</vt:lpstr>
      <vt:lpstr>UNIFORMES</vt:lpstr>
      <vt:lpstr>MATERIAIS</vt:lpstr>
      <vt:lpstr>COPEIRA!Area_de_impressao</vt:lpstr>
      <vt:lpstr>GARÇON!Area_de_impressao</vt:lpstr>
      <vt:lpstr>MATERIAIS!Area_de_impressao</vt:lpstr>
      <vt:lpstr>RESUMO!Area_de_impressao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Ariane Pereira Pegoraro</dc:creator>
  <cp:keywords/>
  <dc:description/>
  <cp:lastModifiedBy>cassio moura</cp:lastModifiedBy>
  <cp:revision/>
  <cp:lastPrinted>2025-05-07T17:16:17Z</cp:lastPrinted>
  <dcterms:created xsi:type="dcterms:W3CDTF">2023-07-24T17:33:52Z</dcterms:created>
  <dcterms:modified xsi:type="dcterms:W3CDTF">2025-05-07T17:16:27Z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0x010100C76FCB3610CCE844BA442E9FC91E2A9B</vt:lpwstr>
  </property>
  <property fmtid="{D5CDD505-2E9C-101B-9397-08002B2CF9AE}" pid="3" name="MediaServiceImageTags">
    <vt:lpwstr/>
  </property>
</Properties>
</file>