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-my.sharepoint.com/personal/guilherme_menegazzo_anac_gov_br/Documents/Documentos/PCTI/LTR/"/>
    </mc:Choice>
  </mc:AlternateContent>
  <xr:revisionPtr revIDLastSave="1293" documentId="8_{28CE46F7-88A4-4D3A-9136-2C8202D5D519}" xr6:coauthVersionLast="47" xr6:coauthVersionMax="47" xr10:uidLastSave="{EA6548B1-234D-4814-91DD-1A6682526124}"/>
  <bookViews>
    <workbookView xWindow="-120" yWindow="-120" windowWidth="29040" windowHeight="15840" activeTab="4" xr2:uid="{105BF552-B858-446A-AFA4-3BA011DE1D4A}"/>
  </bookViews>
  <sheets>
    <sheet name="Análise_ANO" sheetId="1" r:id="rId1"/>
    <sheet name="Análise_DIA" sheetId="2" r:id="rId2"/>
    <sheet name="Utilização_Appliance" sheetId="3" r:id="rId3"/>
    <sheet name="Sugestão_Veritas" sheetId="4" r:id="rId4"/>
    <sheet name="Análise" sheetId="5" r:id="rId5"/>
    <sheet name="Dados Gravados 3 meses" sheetId="6" r:id="rId6"/>
    <sheet name="Dados_Por_Dia_Veritas" sheetId="7" r:id="rId7"/>
    <sheet name="Maiores_Políticas_Veritas" sheetId="9" r:id="rId8"/>
    <sheet name="Util_Appliance_Veritas" sheetId="10" r:id="rId9"/>
    <sheet name="Expiração" sheetId="12" r:id="rId10"/>
    <sheet name="N_Clientes_Política" sheetId="11" r:id="rId11"/>
    <sheet name="Dados_por_Horário" sheetId="13" r:id="rId12"/>
  </sheets>
  <definedNames>
    <definedName name="_xlnm._FilterDatabase" localSheetId="1" hidden="1">Análise_DIA!$A$1:$C$1</definedName>
    <definedName name="_xlnm._FilterDatabase" localSheetId="10" hidden="1">N_Clientes_Política!$A$1:$B$9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3" l="1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3" i="13"/>
  <c r="B27" i="13"/>
  <c r="B28" i="13" s="1"/>
  <c r="F21" i="5"/>
  <c r="B28" i="10"/>
  <c r="C19" i="5"/>
  <c r="C17" i="5"/>
  <c r="C16" i="5"/>
  <c r="C15" i="5"/>
  <c r="C14" i="5"/>
  <c r="F19" i="5"/>
  <c r="B15" i="5"/>
  <c r="C6" i="3"/>
  <c r="C7" i="3"/>
  <c r="C8" i="3"/>
  <c r="C9" i="3"/>
  <c r="C10" i="3"/>
  <c r="C4" i="3"/>
  <c r="C5" i="3"/>
  <c r="C3" i="3"/>
  <c r="C5" i="6"/>
  <c r="B5" i="6"/>
  <c r="K29" i="7"/>
  <c r="B13" i="5"/>
  <c r="D11" i="5"/>
  <c r="E3" i="5"/>
  <c r="F3" i="5" s="1"/>
  <c r="E4" i="5"/>
  <c r="F4" i="5" s="1"/>
  <c r="E5" i="5"/>
  <c r="F5" i="5" s="1"/>
  <c r="E6" i="5"/>
  <c r="F6" i="5" s="1"/>
  <c r="E7" i="5"/>
  <c r="F7" i="5" s="1"/>
  <c r="E8" i="5"/>
  <c r="F8" i="5" s="1"/>
  <c r="E9" i="5"/>
  <c r="F9" i="5" s="1"/>
  <c r="E10" i="5"/>
  <c r="F10" i="5" s="1"/>
  <c r="E2" i="5"/>
  <c r="F2" i="5" s="1"/>
  <c r="C124" i="2"/>
  <c r="B124" i="2"/>
  <c r="C28" i="13" l="1"/>
  <c r="F11" i="5"/>
  <c r="B16" i="5" s="1"/>
  <c r="B17" i="5" s="1"/>
  <c r="B18" i="5" s="1"/>
  <c r="E11" i="5"/>
  <c r="B14" i="5" l="1"/>
</calcChain>
</file>

<file path=xl/sharedStrings.xml><?xml version="1.0" encoding="utf-8"?>
<sst xmlns="http://schemas.openxmlformats.org/spreadsheetml/2006/main" count="536" uniqueCount="407">
  <si>
    <t>Nov 2021 </t>
  </si>
  <si>
    <t>Dec 2021 </t>
  </si>
  <si>
    <t>Jan 2022 </t>
  </si>
  <si>
    <t>Feb 2022 </t>
  </si>
  <si>
    <t>Mar 2022 </t>
  </si>
  <si>
    <t>Apr 2022 </t>
  </si>
  <si>
    <t>May 2022 </t>
  </si>
  <si>
    <t>Jun 2022 </t>
  </si>
  <si>
    <t>Jul 2022 </t>
  </si>
  <si>
    <t>Aug 2022 </t>
  </si>
  <si>
    <t>Sep 2022 </t>
  </si>
  <si>
    <t>Oct 2022 </t>
  </si>
  <si>
    <t>Data</t>
  </si>
  <si>
    <t>Dedup</t>
  </si>
  <si>
    <t>Sem Dedup</t>
  </si>
  <si>
    <t>Total</t>
  </si>
  <si>
    <t>Full</t>
  </si>
  <si>
    <t>Incr</t>
  </si>
  <si>
    <t>Exch</t>
  </si>
  <si>
    <t>Jul 4 2022 </t>
  </si>
  <si>
    <t>Jul 5 2022 </t>
  </si>
  <si>
    <t>Jul 6 2022 </t>
  </si>
  <si>
    <t>Jul 7 2022 </t>
  </si>
  <si>
    <t>Jul 8 2022 </t>
  </si>
  <si>
    <t>Jul 9 2022 </t>
  </si>
  <si>
    <t>Jul 10 2022 </t>
  </si>
  <si>
    <t>Jul 11 2022 </t>
  </si>
  <si>
    <t>Jul 12 2022 </t>
  </si>
  <si>
    <t>Jul 13 2022 </t>
  </si>
  <si>
    <t>Jul 14 2022 </t>
  </si>
  <si>
    <t>Jul 15 2022 </t>
  </si>
  <si>
    <t>Jul 16 2022 </t>
  </si>
  <si>
    <t>Jul 17 2022 </t>
  </si>
  <si>
    <t>Jul 18 2022 </t>
  </si>
  <si>
    <t>Jul 19 2022 </t>
  </si>
  <si>
    <t>Jul 20 2022 </t>
  </si>
  <si>
    <t>Jul 21 2022 </t>
  </si>
  <si>
    <t>Jul 22 2022 </t>
  </si>
  <si>
    <t>Jul 23 2022 </t>
  </si>
  <si>
    <t>Jul 24 2022 </t>
  </si>
  <si>
    <t>Jul 25 2022 </t>
  </si>
  <si>
    <t>Jul 26 2022 </t>
  </si>
  <si>
    <t>Jul 27 2022 </t>
  </si>
  <si>
    <t>Jul 28 2022 </t>
  </si>
  <si>
    <t>Jul 29 2022 </t>
  </si>
  <si>
    <t>Jul 30 2022 </t>
  </si>
  <si>
    <t>Jul 31 2022 </t>
  </si>
  <si>
    <t>Aug 1 2022 </t>
  </si>
  <si>
    <t>Aug 2 2022 </t>
  </si>
  <si>
    <t>Aug 3 2022 </t>
  </si>
  <si>
    <t>Aug 4 2022 </t>
  </si>
  <si>
    <t>Aug 5 2022 </t>
  </si>
  <si>
    <t>Aug 6 2022 </t>
  </si>
  <si>
    <t>Aug 7 2022 </t>
  </si>
  <si>
    <t>Aug 8 2022 </t>
  </si>
  <si>
    <t>Aug 9 2022 </t>
  </si>
  <si>
    <t>Aug 10 2022 </t>
  </si>
  <si>
    <t>Aug 11 2022 </t>
  </si>
  <si>
    <t>Aug 12 2022 </t>
  </si>
  <si>
    <t>Aug 13 2022 </t>
  </si>
  <si>
    <t>Aug 14 2022 </t>
  </si>
  <si>
    <t>Aug 15 2022 </t>
  </si>
  <si>
    <t>Aug 16 2022 </t>
  </si>
  <si>
    <t>Aug 17 2022 </t>
  </si>
  <si>
    <t>Aug 18 2022 </t>
  </si>
  <si>
    <t>Aug 19 2022 </t>
  </si>
  <si>
    <t>Aug 20 2022 </t>
  </si>
  <si>
    <t>Aug 21 2022 </t>
  </si>
  <si>
    <t>Aug 22 2022 </t>
  </si>
  <si>
    <t>Aug 23 2022 </t>
  </si>
  <si>
    <t>Aug 24 2022 </t>
  </si>
  <si>
    <t>Aug 25 2022 </t>
  </si>
  <si>
    <t>Aug 26 2022 </t>
  </si>
  <si>
    <t>Aug 27 2022 </t>
  </si>
  <si>
    <t>Aug 28 2022 </t>
  </si>
  <si>
    <t>Aug 29 2022 </t>
  </si>
  <si>
    <t>Aug 30 2022 </t>
  </si>
  <si>
    <t>Aug 31 2022 </t>
  </si>
  <si>
    <t>Sep 1 2022 </t>
  </si>
  <si>
    <t>Sep 2 2022 </t>
  </si>
  <si>
    <t>Sep 3 2022 </t>
  </si>
  <si>
    <t>Sep 4 2022 </t>
  </si>
  <si>
    <t>Sep 5 2022 </t>
  </si>
  <si>
    <t>Sep 6 2022 </t>
  </si>
  <si>
    <t>Sep 7 2022 </t>
  </si>
  <si>
    <t>Sep 8 2022 </t>
  </si>
  <si>
    <t>Sep 9 2022 </t>
  </si>
  <si>
    <t>Sep 10 2022 </t>
  </si>
  <si>
    <t>Sep 11 2022 </t>
  </si>
  <si>
    <t>Sep 12 2022 </t>
  </si>
  <si>
    <t>Sep 13 2022 </t>
  </si>
  <si>
    <t>Sep 14 2022 </t>
  </si>
  <si>
    <t>Sep 15 2022 </t>
  </si>
  <si>
    <t>Sep 16 2022 </t>
  </si>
  <si>
    <t>Sep 17 2022 </t>
  </si>
  <si>
    <t>Sep 18 2022 </t>
  </si>
  <si>
    <t>Sep 19 2022 </t>
  </si>
  <si>
    <t>Sep 20 2022 </t>
  </si>
  <si>
    <t>Sep 21 2022 </t>
  </si>
  <si>
    <t>Sep 22 2022 </t>
  </si>
  <si>
    <t>Sep 23 2022 </t>
  </si>
  <si>
    <t>Sep 24 2022 </t>
  </si>
  <si>
    <t>Sep 25 2022 </t>
  </si>
  <si>
    <t>Sep 26 2022 </t>
  </si>
  <si>
    <t>Sep 27 2022 </t>
  </si>
  <si>
    <t>Sep 28 2022 </t>
  </si>
  <si>
    <t>Sep 29 2022 </t>
  </si>
  <si>
    <t>Sep 30 2022 </t>
  </si>
  <si>
    <t>Oct 1 2022 </t>
  </si>
  <si>
    <t>Oct 2 2022 </t>
  </si>
  <si>
    <t>Oct 3 2022 </t>
  </si>
  <si>
    <t>Oct 4 2022 </t>
  </si>
  <si>
    <t>Oct 5 2022 </t>
  </si>
  <si>
    <t>Oct 6 2022 </t>
  </si>
  <si>
    <t>Oct 7 2022 </t>
  </si>
  <si>
    <t>Oct 8 2022 </t>
  </si>
  <si>
    <t>Oct 9 2022 </t>
  </si>
  <si>
    <t>Oct 10 2022 </t>
  </si>
  <si>
    <t>Oct 11 2022 </t>
  </si>
  <si>
    <t>Oct 12 2022 </t>
  </si>
  <si>
    <t>Oct 13 2022 </t>
  </si>
  <si>
    <t>Oct 14 2022 </t>
  </si>
  <si>
    <t>Oct 15 2022 </t>
  </si>
  <si>
    <t>Oct 16 2022 </t>
  </si>
  <si>
    <t>Oct 17 2022 </t>
  </si>
  <si>
    <t>Oct 18 2022 </t>
  </si>
  <si>
    <t>Oct 19 2022 </t>
  </si>
  <si>
    <t>Oct 20 2022 </t>
  </si>
  <si>
    <t>Oct 21 2022 </t>
  </si>
  <si>
    <t>Oct 22 2022 </t>
  </si>
  <si>
    <t>Oct 23 2022 </t>
  </si>
  <si>
    <t>Oct 24 2022 </t>
  </si>
  <si>
    <t>Oct 25 2022 </t>
  </si>
  <si>
    <t>Oct 26 2022 </t>
  </si>
  <si>
    <t>Oct 27 2022 </t>
  </si>
  <si>
    <t>Oct 28 2022 </t>
  </si>
  <si>
    <t>Oct 29 2022 </t>
  </si>
  <si>
    <t>Oct 30 2022 </t>
  </si>
  <si>
    <t>Oct 31 2022 </t>
  </si>
  <si>
    <t>Nov 1 2022 </t>
  </si>
  <si>
    <t>Nov 2 2022 </t>
  </si>
  <si>
    <t>Média</t>
  </si>
  <si>
    <t>Abril</t>
  </si>
  <si>
    <t>Maio</t>
  </si>
  <si>
    <t>Junho</t>
  </si>
  <si>
    <t>Julho</t>
  </si>
  <si>
    <t>Agosto</t>
  </si>
  <si>
    <t>Setembro</t>
  </si>
  <si>
    <t>Mês</t>
  </si>
  <si>
    <t>TB</t>
  </si>
  <si>
    <t>Variação</t>
  </si>
  <si>
    <t>Espaço Necessário</t>
  </si>
  <si>
    <t xml:space="preserve">Year 1 </t>
  </si>
  <si>
    <t>Year 2</t>
  </si>
  <si>
    <t>Year 3</t>
  </si>
  <si>
    <t>Year 4</t>
  </si>
  <si>
    <t>Year 5</t>
  </si>
  <si>
    <t>Capacity (TiB)</t>
  </si>
  <si>
    <t>Equipamento 01</t>
  </si>
  <si>
    <t>Equipamento 02</t>
  </si>
  <si>
    <t>TOTAL</t>
  </si>
  <si>
    <t>Client Type</t>
  </si>
  <si>
    <t>Média Daily Change</t>
  </si>
  <si>
    <t>Standard</t>
  </si>
  <si>
    <t>MS-Windows</t>
  </si>
  <si>
    <t>MS-Exchange-Server</t>
  </si>
  <si>
    <t>MS-SQL-Server</t>
  </si>
  <si>
    <t>Sybase</t>
  </si>
  <si>
    <t>NBU-Catalog</t>
  </si>
  <si>
    <t>Hyper-V</t>
  </si>
  <si>
    <t>Oracle</t>
  </si>
  <si>
    <t>MS-SharePoint</t>
  </si>
  <si>
    <t>Workload</t>
  </si>
  <si>
    <t>Tamanho (TB)</t>
  </si>
  <si>
    <t>Exchange</t>
  </si>
  <si>
    <t>File Server</t>
  </si>
  <si>
    <t>OVM</t>
  </si>
  <si>
    <t>SO Windows</t>
  </si>
  <si>
    <t>SQL Server</t>
  </si>
  <si>
    <t>System Center</t>
  </si>
  <si>
    <t>SharePoint</t>
  </si>
  <si>
    <t>Tamanho FETB</t>
  </si>
  <si>
    <t>Backup inicial</t>
  </si>
  <si>
    <t>Aumento em 30 dias</t>
  </si>
  <si>
    <t>Aumento Ano</t>
  </si>
  <si>
    <t>Aumento 5 anos</t>
  </si>
  <si>
    <t>Necessidade</t>
  </si>
  <si>
    <t>Necessidade S/ DEDUP</t>
  </si>
  <si>
    <t>S/ Dedup</t>
  </si>
  <si>
    <t>Date</t>
  </si>
  <si>
    <t>hyper-v</t>
  </si>
  <si>
    <t>ms-exchange-server</t>
  </si>
  <si>
    <t>ms-sharepoint</t>
  </si>
  <si>
    <t>ms-sql-server</t>
  </si>
  <si>
    <t>ms-windows</t>
  </si>
  <si>
    <t>nbu-catalog</t>
  </si>
  <si>
    <t>oracle</t>
  </si>
  <si>
    <t>standard</t>
  </si>
  <si>
    <t>sybase</t>
  </si>
  <si>
    <t>0</t>
  </si>
  <si>
    <t>2022-Aug-12</t>
  </si>
  <si>
    <t>2022-Aug-13</t>
  </si>
  <si>
    <t>2022-Aug-14</t>
  </si>
  <si>
    <t>2022-Aug-15</t>
  </si>
  <si>
    <t>2022-Aug-16</t>
  </si>
  <si>
    <t>2022-Aug-17</t>
  </si>
  <si>
    <t>2022-Aug-18</t>
  </si>
  <si>
    <t>2022-Aug-19</t>
  </si>
  <si>
    <t>2022-Aug-20</t>
  </si>
  <si>
    <t>2022-Aug-21</t>
  </si>
  <si>
    <t>2022-Aug-22</t>
  </si>
  <si>
    <t>2022-Aug-23</t>
  </si>
  <si>
    <t>2022-Aug-24</t>
  </si>
  <si>
    <t>2022-Aug-25</t>
  </si>
  <si>
    <t>2022-Aug-26</t>
  </si>
  <si>
    <t>2022-Aug-27</t>
  </si>
  <si>
    <t>2022-Aug-28</t>
  </si>
  <si>
    <t>2022-Aug-29</t>
  </si>
  <si>
    <t>2022-Aug-30</t>
  </si>
  <si>
    <t>2022-Aug-31</t>
  </si>
  <si>
    <t>2022-Sep-01</t>
  </si>
  <si>
    <t>2022-Sep-02</t>
  </si>
  <si>
    <t>2022-Sep-03</t>
  </si>
  <si>
    <t>2022-Sep-04</t>
  </si>
  <si>
    <t>2022-Sep-05</t>
  </si>
  <si>
    <t>2022-Sep-06</t>
  </si>
  <si>
    <t>2022-Sep-07</t>
  </si>
  <si>
    <t>Média (GB)</t>
  </si>
  <si>
    <t>Janeiro</t>
  </si>
  <si>
    <t>Fevereiro</t>
  </si>
  <si>
    <t>Março</t>
  </si>
  <si>
    <t>Aumento 15 dias</t>
  </si>
  <si>
    <t>PB</t>
  </si>
  <si>
    <t>LTO 9 (18 TB)</t>
  </si>
  <si>
    <t>Pico</t>
  </si>
  <si>
    <t>80 Tb</t>
  </si>
  <si>
    <t>4,5 Tb</t>
  </si>
  <si>
    <t>Média 15 dias</t>
  </si>
  <si>
    <t>5 Tb</t>
  </si>
  <si>
    <t>LTO 9 (18 TB a 45 TB)</t>
  </si>
  <si>
    <t>Fitas</t>
  </si>
  <si>
    <t>Crescimento Dia (TB)</t>
  </si>
  <si>
    <t>Crescimento Dia C/ Dedup (TB)</t>
  </si>
  <si>
    <t>Taxa de Compactação</t>
  </si>
  <si>
    <t>Policy</t>
  </si>
  <si>
    <t>30 Day Total (GB)</t>
  </si>
  <si>
    <t>VM_SPGDF1013_HYPERV-PRD_03</t>
  </si>
  <si>
    <t>FS_SPCDF1018_DISK-G-ANAC</t>
  </si>
  <si>
    <t>VM_SPGDF1013_HYPERV-PRD_02</t>
  </si>
  <si>
    <t>DAGEXC2019_01</t>
  </si>
  <si>
    <t>DAGEXC2019_03</t>
  </si>
  <si>
    <t>DAGEXC2019_02</t>
  </si>
  <si>
    <t>FS_SVCDF1001_DISK-H-ANAC-03</t>
  </si>
  <si>
    <t>BD_LIST-SEI-SIP_MSSQL-AG-SEI-SIP</t>
  </si>
  <si>
    <t>BD_LSN-PRD-SQL_MSSQL-AG-PRD</t>
  </si>
  <si>
    <t>FS_SVCDF1001_DISK-H-ANAC-02</t>
  </si>
  <si>
    <t>APP_SPCDF1024_FS-NFS-SEI</t>
  </si>
  <si>
    <t>BD_SPBDF1088-OIP-01</t>
  </si>
  <si>
    <t>FS_SVCDF1001_DISK-H-ASCOM</t>
  </si>
  <si>
    <t>FS_SVCDF1001_DISK-H-ANAC-06</t>
  </si>
  <si>
    <t>FS_SPEDF104X_SERVICO</t>
  </si>
  <si>
    <t>FS_SPCDF1018_DISK-G-ANAC-SSO</t>
  </si>
  <si>
    <t>FS_SPCDF1003_DISK-E</t>
  </si>
  <si>
    <t>APP_ELK</t>
  </si>
  <si>
    <t>FS_SVCDF1001_DISK-E</t>
  </si>
  <si>
    <t>FS_SPCDF1018_DISK-G-03</t>
  </si>
  <si>
    <t>Server</t>
  </si>
  <si>
    <t>spgdf1097.anac.gov.br</t>
  </si>
  <si>
    <t>Policy/Client Type</t>
  </si>
  <si>
    <t>Unique Client Count</t>
  </si>
  <si>
    <t>Policy Name</t>
  </si>
  <si>
    <t>VM_SPGDF1013_HYPERV-PRD_03 </t>
  </si>
  <si>
    <t>VM_SPGDF1013_HYPERV-PRD_04 </t>
  </si>
  <si>
    <t>VM_SPGRJ1206_HYPERV-PRD </t>
  </si>
  <si>
    <t>VM_SPGDF1013_HYPERV-PRD_02 </t>
  </si>
  <si>
    <t>VM_SPGDF1013_HYPERV-HML </t>
  </si>
  <si>
    <t>VM_SPGDF1013_HYPERV-DSV </t>
  </si>
  <si>
    <t>BD_SPBDF1088-OIP-01 </t>
  </si>
  <si>
    <t>BD_SPBDF1046_MSSQL-POWERBI </t>
  </si>
  <si>
    <t>BD_LIST-SEI-SIP_MSSQL-AG-SEI-SIP </t>
  </si>
  <si>
    <t>MSSP_SPFDF1008_PRD-2013 </t>
  </si>
  <si>
    <t>BD_SPGDF1023_POSTGRESQL-PRD </t>
  </si>
  <si>
    <t>DAGEXC2019_02 </t>
  </si>
  <si>
    <t>DAGEXC2019_03 </t>
  </si>
  <si>
    <t>APP_ELK </t>
  </si>
  <si>
    <t>DAGEXC2019_01 </t>
  </si>
  <si>
    <t>FS_SPCDF1018_DISK-G-TESTE </t>
  </si>
  <si>
    <t>BD_DEVHOM_MSSQL </t>
  </si>
  <si>
    <t>BD_SHBDF1014-OIP-01 </t>
  </si>
  <si>
    <t>BD_SPBDF1087_ORACLE </t>
  </si>
  <si>
    <t>FS_SPEDF104X_MiniO </t>
  </si>
  <si>
    <t xml:space="preserve">Volume (GB) </t>
  </si>
  <si>
    <t xml:space="preserve">Policy </t>
  </si>
  <si>
    <t xml:space="preserve">1 Year (GB) </t>
  </si>
  <si>
    <t>BD_LIST-SEI-SIP_MSSQL-AG-SEI-SIP_teste </t>
  </si>
  <si>
    <t>FS_SVCSP0401_DISK-D </t>
  </si>
  <si>
    <t>BD_SPBDF1034-OIP-RAC </t>
  </si>
  <si>
    <t>BD_SPGDF1023_POSTGRESQL-HML </t>
  </si>
  <si>
    <t>DAGEXC2019_05 </t>
  </si>
  <si>
    <t>865.28 </t>
  </si>
  <si>
    <t>726.06 </t>
  </si>
  <si>
    <t>596.5 </t>
  </si>
  <si>
    <t>VM_SPGDF1013_HYPERV-PRD_05 </t>
  </si>
  <si>
    <t>575.51 </t>
  </si>
  <si>
    <t>569.61</t>
  </si>
  <si>
    <t>08/10/2022 a 08/11/2022</t>
  </si>
  <si>
    <t>08/11/2021 a 08/11/2022</t>
  </si>
  <si>
    <t>01/08/2022 a 30/08/2022</t>
  </si>
  <si>
    <t>** VERITAS</t>
  </si>
  <si>
    <t>9167.42 </t>
  </si>
  <si>
    <t>51592.85</t>
  </si>
  <si>
    <t>81609.68 </t>
  </si>
  <si>
    <t>8086.19 </t>
  </si>
  <si>
    <t>63926.49</t>
  </si>
  <si>
    <t>87443.75 </t>
  </si>
  <si>
    <t>50110.57</t>
  </si>
  <si>
    <t>80455.54 </t>
  </si>
  <si>
    <t>8055.16 </t>
  </si>
  <si>
    <t>39368.28</t>
  </si>
  <si>
    <t>70463.76 </t>
  </si>
  <si>
    <t>7170.62 </t>
  </si>
  <si>
    <t>33412.49</t>
  </si>
  <si>
    <t>52597.26 </t>
  </si>
  <si>
    <t>7118.41 </t>
  </si>
  <si>
    <t>32469.90</t>
  </si>
  <si>
    <t>48799.62 </t>
  </si>
  <si>
    <t>4306.36 </t>
  </si>
  <si>
    <t>29051.18</t>
  </si>
  <si>
    <t>27467.12 </t>
  </si>
  <si>
    <t>2707.94 </t>
  </si>
  <si>
    <t>25283.34</t>
  </si>
  <si>
    <t>27199.86 </t>
  </si>
  <si>
    <t>2135.95 </t>
  </si>
  <si>
    <t>24604.70</t>
  </si>
  <si>
    <t>22440.1 </t>
  </si>
  <si>
    <t>1799.85 </t>
  </si>
  <si>
    <t>22896.54</t>
  </si>
  <si>
    <t>17708.86 </t>
  </si>
  <si>
    <t>1604.37 </t>
  </si>
  <si>
    <t>18931.78</t>
  </si>
  <si>
    <t>17599.64 </t>
  </si>
  <si>
    <t>1307.81 </t>
  </si>
  <si>
    <t>17665.82</t>
  </si>
  <si>
    <t>17096.83 </t>
  </si>
  <si>
    <t>1253.85 </t>
  </si>
  <si>
    <t>16713.56</t>
  </si>
  <si>
    <t>15072.88 </t>
  </si>
  <si>
    <t>1084.46 </t>
  </si>
  <si>
    <t>14459.05</t>
  </si>
  <si>
    <t>14136.5 </t>
  </si>
  <si>
    <t>1018.02 </t>
  </si>
  <si>
    <t>10930.24</t>
  </si>
  <si>
    <t>13874.46 </t>
  </si>
  <si>
    <t>1002.85 </t>
  </si>
  <si>
    <t>10685.69</t>
  </si>
  <si>
    <t>8636.33 </t>
  </si>
  <si>
    <t>9936.12</t>
  </si>
  <si>
    <t>8161.36 </t>
  </si>
  <si>
    <t>9652.48</t>
  </si>
  <si>
    <t>7778.04 </t>
  </si>
  <si>
    <t>9593.85</t>
  </si>
  <si>
    <t>7581.83 </t>
  </si>
  <si>
    <t>9029.66</t>
  </si>
  <si>
    <t>Volume (Gb)</t>
  </si>
  <si>
    <t>LTO 9 (27 TB)</t>
  </si>
  <si>
    <t>Time</t>
  </si>
  <si>
    <t>00:00 </t>
  </si>
  <si>
    <t>01:00 </t>
  </si>
  <si>
    <t>02:00 </t>
  </si>
  <si>
    <t>03:00 </t>
  </si>
  <si>
    <t>04:00 </t>
  </si>
  <si>
    <t>05:00 </t>
  </si>
  <si>
    <t>06:00 </t>
  </si>
  <si>
    <t>07:00 </t>
  </si>
  <si>
    <t>08:00 </t>
  </si>
  <si>
    <t>09:00 </t>
  </si>
  <si>
    <t>10:00 </t>
  </si>
  <si>
    <t>11:00 </t>
  </si>
  <si>
    <t>12:00 </t>
  </si>
  <si>
    <t>13:00 </t>
  </si>
  <si>
    <t>14:00 </t>
  </si>
  <si>
    <t>15:00 </t>
  </si>
  <si>
    <t>16:00 </t>
  </si>
  <si>
    <t>17:00 </t>
  </si>
  <si>
    <t>18:00 </t>
  </si>
  <si>
    <t>19:00 </t>
  </si>
  <si>
    <t>20:00 </t>
  </si>
  <si>
    <t>21:00 </t>
  </si>
  <si>
    <t>22:00 </t>
  </si>
  <si>
    <t>23:00 </t>
  </si>
  <si>
    <t>Job Size (MB) - spgdf1096,anac,gov,br</t>
  </si>
  <si>
    <t>21/10 a 23/10 - 00:00 a 23:59</t>
  </si>
  <si>
    <t>Dia com 80 TB sem Dedup (Pico tradicional)</t>
  </si>
  <si>
    <t>Total Sem Dedup</t>
  </si>
  <si>
    <t>Throughput (KB/sec) - report.spgdf1097.anac.gov.br</t>
  </si>
  <si>
    <t>Oct 19, 2022 </t>
  </si>
  <si>
    <t>13.79 </t>
  </si>
  <si>
    <t>Oct 20, 2022 </t>
  </si>
  <si>
    <t>4,637 </t>
  </si>
  <si>
    <t>Oct 21, 2022 </t>
  </si>
  <si>
    <t>458.49 </t>
  </si>
  <si>
    <t>Oct 22, 2022 </t>
  </si>
  <si>
    <t>1,306.56 </t>
  </si>
  <si>
    <t>Oct 23, 2022 </t>
  </si>
  <si>
    <t>1,989.61 </t>
  </si>
  <si>
    <t>Oct 24, 2022 </t>
  </si>
  <si>
    <t>7,440.85 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</si>
</sst>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#,##0.##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b/>
      <sz val="12"/>
      <name val="Calibri"/>
      <family val="2"/>
    </font>
    <font>
      <b/>
      <sz val="11"/>
      <color indexed="8"/>
      <name val="Calibri"/>
      <family val="2"/>
      <scheme val="minor"/>
    </font>
    <font>
      <b/>
      <sz val="10"/>
      <color rgb="FFFFFFFF"/>
      <name val="Corbel"/>
      <family val="2"/>
    </font>
    <font>
      <sz val="10"/>
      <color rgb="FF000000"/>
      <name val="Corbel"/>
      <family val="2"/>
    </font>
    <font>
      <b/>
      <sz val="12"/>
      <color rgb="FFFFFFFF"/>
      <name val="Corbel"/>
      <family val="2"/>
    </font>
    <font>
      <sz val="12"/>
      <color theme="1"/>
      <name val="Corbe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DD8E6"/>
      </patternFill>
    </fill>
    <fill>
      <patternFill patternType="solid">
        <fgColor rgb="FFB1181E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/>
  </cellStyleXfs>
  <cellXfs count="106">
    <xf numFmtId="0" fontId="0" fillId="0" borderId="0" xfId="0"/>
    <xf numFmtId="41" fontId="0" fillId="0" borderId="0" xfId="0" applyNumberFormat="1"/>
    <xf numFmtId="43" fontId="0" fillId="0" borderId="0" xfId="1" applyFont="1"/>
    <xf numFmtId="41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 wrapText="1"/>
    </xf>
    <xf numFmtId="43" fontId="0" fillId="0" borderId="1" xfId="1" applyFont="1" applyBorder="1" applyAlignment="1">
      <alignment horizontal="center"/>
    </xf>
    <xf numFmtId="43" fontId="0" fillId="0" borderId="1" xfId="1" applyFont="1" applyBorder="1" applyAlignment="1">
      <alignment horizontal="center" vertical="center" wrapText="1"/>
    </xf>
    <xf numFmtId="43" fontId="0" fillId="0" borderId="1" xfId="1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43" fontId="0" fillId="0" borderId="0" xfId="0" applyNumberFormat="1"/>
    <xf numFmtId="43" fontId="0" fillId="0" borderId="1" xfId="0" applyNumberFormat="1" applyBorder="1"/>
    <xf numFmtId="0" fontId="0" fillId="0" borderId="1" xfId="0" applyBorder="1"/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/>
    </xf>
    <xf numFmtId="0" fontId="6" fillId="10" borderId="2" xfId="0" applyFont="1" applyFill="1" applyBorder="1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9" fontId="6" fillId="0" borderId="1" xfId="2" applyFont="1" applyBorder="1" applyAlignment="1">
      <alignment horizontal="center" vertical="center"/>
    </xf>
    <xf numFmtId="43" fontId="0" fillId="0" borderId="1" xfId="1" applyFont="1" applyBorder="1"/>
    <xf numFmtId="43" fontId="0" fillId="0" borderId="1" xfId="0" applyNumberFormat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9" fontId="2" fillId="0" borderId="1" xfId="2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43" fontId="0" fillId="0" borderId="0" xfId="0" applyNumberFormat="1" applyBorder="1" applyAlignment="1">
      <alignment horizontal="left"/>
    </xf>
    <xf numFmtId="43" fontId="0" fillId="0" borderId="0" xfId="0" applyNumberFormat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3" fontId="0" fillId="2" borderId="1" xfId="0" applyNumberFormat="1" applyFill="1" applyBorder="1"/>
    <xf numFmtId="0" fontId="2" fillId="6" borderId="1" xfId="0" applyFon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 wrapText="1"/>
    </xf>
    <xf numFmtId="0" fontId="9" fillId="11" borderId="1" xfId="5" applyFont="1" applyFill="1" applyBorder="1" applyAlignment="1">
      <alignment horizontal="center"/>
    </xf>
    <xf numFmtId="0" fontId="8" fillId="0" borderId="1" xfId="5" applyBorder="1"/>
    <xf numFmtId="165" fontId="8" fillId="0" borderId="1" xfId="5" applyNumberFormat="1" applyBorder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43" fontId="0" fillId="2" borderId="1" xfId="1" applyFont="1" applyFill="1" applyBorder="1" applyAlignment="1">
      <alignment horizontal="center" vertical="center" wrapText="1"/>
    </xf>
    <xf numFmtId="165" fontId="2" fillId="0" borderId="1" xfId="0" applyNumberFormat="1" applyFont="1" applyBorder="1"/>
    <xf numFmtId="0" fontId="8" fillId="0" borderId="0" xfId="5" applyFill="1" applyBorder="1"/>
    <xf numFmtId="43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3" fontId="2" fillId="0" borderId="1" xfId="1" applyFont="1" applyBorder="1"/>
    <xf numFmtId="4" fontId="0" fillId="0" borderId="1" xfId="0" applyNumberFormat="1" applyBorder="1" applyAlignment="1">
      <alignment horizontal="center"/>
    </xf>
    <xf numFmtId="0" fontId="2" fillId="2" borderId="9" xfId="0" applyFont="1" applyFill="1" applyBorder="1" applyAlignment="1">
      <alignment horizontal="left"/>
    </xf>
    <xf numFmtId="43" fontId="0" fillId="2" borderId="9" xfId="0" applyNumberFormat="1" applyFill="1" applyBorder="1"/>
    <xf numFmtId="9" fontId="0" fillId="0" borderId="1" xfId="0" applyNumberFormat="1" applyBorder="1"/>
    <xf numFmtId="0" fontId="11" fillId="12" borderId="10" xfId="0" applyFont="1" applyFill="1" applyBorder="1" applyAlignment="1">
      <alignment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2" fillId="0" borderId="4" xfId="0" applyFont="1" applyBorder="1" applyAlignment="1">
      <alignment vertical="center" wrapText="1"/>
    </xf>
    <xf numFmtId="165" fontId="10" fillId="0" borderId="1" xfId="5" applyNumberFormat="1" applyFont="1" applyFill="1" applyBorder="1"/>
    <xf numFmtId="4" fontId="2" fillId="0" borderId="1" xfId="0" applyNumberFormat="1" applyFont="1" applyBorder="1"/>
    <xf numFmtId="0" fontId="13" fillId="12" borderId="12" xfId="0" applyFont="1" applyFill="1" applyBorder="1" applyAlignment="1">
      <alignment horizontal="left" vertical="center" wrapText="1"/>
    </xf>
    <xf numFmtId="0" fontId="13" fillId="1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15" xfId="0" applyFont="1" applyBorder="1" applyAlignment="1">
      <alignment horizontal="center" vertical="center" wrapText="1"/>
    </xf>
    <xf numFmtId="0" fontId="2" fillId="0" borderId="0" xfId="0" applyFont="1"/>
    <xf numFmtId="2" fontId="12" fillId="0" borderId="5" xfId="0" applyNumberFormat="1" applyFont="1" applyBorder="1" applyAlignment="1">
      <alignment horizontal="right" vertical="center" wrapText="1"/>
    </xf>
    <xf numFmtId="14" fontId="0" fillId="0" borderId="1" xfId="0" applyNumberFormat="1" applyBorder="1" applyAlignment="1">
      <alignment horizontal="center"/>
    </xf>
    <xf numFmtId="43" fontId="0" fillId="0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11" borderId="6" xfId="5" applyFont="1" applyFill="1" applyBorder="1" applyAlignment="1">
      <alignment horizontal="center"/>
    </xf>
    <xf numFmtId="0" fontId="9" fillId="11" borderId="7" xfId="5" applyFont="1" applyFill="1" applyBorder="1" applyAlignment="1">
      <alignment horizontal="center"/>
    </xf>
    <xf numFmtId="0" fontId="9" fillId="11" borderId="8" xfId="5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2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6">
    <cellStyle name="Moeda 2" xfId="4" xr:uid="{2957AA1C-77FA-4EC7-AD54-62C8C88E02DA}"/>
    <cellStyle name="Normal" xfId="0" builtinId="0"/>
    <cellStyle name="Normal 2" xfId="5" xr:uid="{63115D8E-6376-46B5-B7C0-65DFDD982FA6}"/>
    <cellStyle name="Porcentagem" xfId="2" builtinId="5"/>
    <cellStyle name="Vírgula" xfId="1" builtinId="3"/>
    <cellStyle name="Vírgula 2" xfId="3" xr:uid="{01F64356-58DD-41C1-8DCC-FE1F1F4E2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3</xdr:col>
      <xdr:colOff>304800</xdr:colOff>
      <xdr:row>2</xdr:row>
      <xdr:rowOff>104775</xdr:rowOff>
    </xdr:to>
    <xdr:sp macro="" textlink="">
      <xdr:nvSpPr>
        <xdr:cNvPr id="9218" name="AutoShape 2">
          <a:extLst>
            <a:ext uri="{FF2B5EF4-FFF2-40B4-BE49-F238E27FC236}">
              <a16:creationId xmlns:a16="http://schemas.microsoft.com/office/drawing/2014/main" id="{9146EDAF-2CB2-4EE3-AA1E-9129B6FBDEA3}"/>
            </a:ext>
          </a:extLst>
        </xdr:cNvPr>
        <xdr:cNvSpPr>
          <a:spLocks noChangeAspect="1" noChangeArrowheads="1"/>
        </xdr:cNvSpPr>
      </xdr:nvSpPr>
      <xdr:spPr bwMode="auto">
        <a:xfrm>
          <a:off x="379095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114300</xdr:rowOff>
    </xdr:from>
    <xdr:to>
      <xdr:col>0</xdr:col>
      <xdr:colOff>304800</xdr:colOff>
      <xdr:row>3</xdr:row>
      <xdr:rowOff>38100</xdr:rowOff>
    </xdr:to>
    <xdr:sp macro="" textlink="">
      <xdr:nvSpPr>
        <xdr:cNvPr id="12289" name="AutoShape 1">
          <a:extLst>
            <a:ext uri="{FF2B5EF4-FFF2-40B4-BE49-F238E27FC236}">
              <a16:creationId xmlns:a16="http://schemas.microsoft.com/office/drawing/2014/main" id="{FEAC52BD-9473-40BB-8DA2-6CC50F6E022B}"/>
            </a:ext>
          </a:extLst>
        </xdr:cNvPr>
        <xdr:cNvSpPr>
          <a:spLocks noChangeAspect="1" noChangeArrowheads="1"/>
        </xdr:cNvSpPr>
      </xdr:nvSpPr>
      <xdr:spPr bwMode="auto">
        <a:xfrm>
          <a:off x="0" y="304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4363F-2042-4F01-ADEC-66EDA18EC9F9}">
  <dimension ref="A1:L36"/>
  <sheetViews>
    <sheetView workbookViewId="0">
      <selection activeCell="K3" sqref="K3"/>
    </sheetView>
  </sheetViews>
  <sheetFormatPr defaultColWidth="16.5703125" defaultRowHeight="15" x14ac:dyDescent="0.25"/>
  <sheetData>
    <row r="1" spans="1:12" x14ac:dyDescent="0.25">
      <c r="A1" s="91" t="s">
        <v>15</v>
      </c>
      <c r="B1" s="91"/>
      <c r="C1" s="91"/>
      <c r="D1" s="92" t="s">
        <v>16</v>
      </c>
      <c r="E1" s="92"/>
      <c r="F1" s="92"/>
      <c r="G1" s="93" t="s">
        <v>17</v>
      </c>
      <c r="H1" s="93"/>
      <c r="I1" s="93"/>
      <c r="J1" s="94" t="s">
        <v>18</v>
      </c>
      <c r="K1" s="94"/>
      <c r="L1" s="94"/>
    </row>
    <row r="2" spans="1:12" x14ac:dyDescent="0.25">
      <c r="A2" s="11" t="s">
        <v>12</v>
      </c>
      <c r="B2" s="11" t="s">
        <v>13</v>
      </c>
      <c r="C2" s="11" t="s">
        <v>14</v>
      </c>
      <c r="D2" s="11" t="s">
        <v>12</v>
      </c>
      <c r="E2" s="11" t="s">
        <v>13</v>
      </c>
      <c r="F2" s="11" t="s">
        <v>14</v>
      </c>
      <c r="G2" s="11" t="s">
        <v>12</v>
      </c>
      <c r="H2" s="11" t="s">
        <v>13</v>
      </c>
      <c r="I2" s="11" t="s">
        <v>14</v>
      </c>
      <c r="J2" s="11" t="s">
        <v>12</v>
      </c>
      <c r="K2" s="11" t="s">
        <v>13</v>
      </c>
      <c r="L2" s="11" t="s">
        <v>14</v>
      </c>
    </row>
    <row r="3" spans="1:12" x14ac:dyDescent="0.25">
      <c r="A3" s="7" t="s">
        <v>0</v>
      </c>
      <c r="B3" s="8">
        <v>74692.850000000006</v>
      </c>
      <c r="C3" s="9">
        <v>1687013.83</v>
      </c>
      <c r="D3" s="7" t="s">
        <v>0</v>
      </c>
      <c r="E3" s="10">
        <v>56101.09</v>
      </c>
      <c r="F3" s="10">
        <v>1246679</v>
      </c>
      <c r="G3" s="7" t="s">
        <v>0</v>
      </c>
      <c r="H3" s="10">
        <v>13389.46</v>
      </c>
      <c r="I3" s="10">
        <v>123044.5</v>
      </c>
      <c r="J3" s="7" t="s">
        <v>0</v>
      </c>
      <c r="K3" s="10">
        <v>2489.42</v>
      </c>
      <c r="L3" s="10">
        <v>311177.93</v>
      </c>
    </row>
    <row r="4" spans="1:12" x14ac:dyDescent="0.25">
      <c r="A4" s="7" t="s">
        <v>1</v>
      </c>
      <c r="B4" s="8">
        <v>60462.78</v>
      </c>
      <c r="C4" s="9">
        <v>1427128.61</v>
      </c>
      <c r="D4" s="7" t="s">
        <v>1</v>
      </c>
      <c r="E4" s="10">
        <v>33596.559999999998</v>
      </c>
      <c r="F4" s="10">
        <v>903384.09</v>
      </c>
      <c r="G4" s="7" t="s">
        <v>1</v>
      </c>
      <c r="H4" s="10">
        <v>19138.39</v>
      </c>
      <c r="I4" s="10">
        <v>148728.92000000001</v>
      </c>
      <c r="J4" s="7" t="s">
        <v>1</v>
      </c>
      <c r="K4" s="10">
        <v>4480.72</v>
      </c>
      <c r="L4" s="10">
        <v>367622.47</v>
      </c>
    </row>
    <row r="5" spans="1:12" x14ac:dyDescent="0.25">
      <c r="A5" s="7" t="s">
        <v>2</v>
      </c>
      <c r="B5" s="9">
        <v>63815.13</v>
      </c>
      <c r="C5" s="9">
        <v>1388048.01</v>
      </c>
      <c r="D5" s="7" t="s">
        <v>2</v>
      </c>
      <c r="E5" s="10">
        <v>34953.339999999997</v>
      </c>
      <c r="F5" s="10">
        <v>874565.44</v>
      </c>
      <c r="G5" s="7" t="s">
        <v>2</v>
      </c>
      <c r="H5" s="10">
        <v>17803.490000000002</v>
      </c>
      <c r="I5" s="10">
        <v>141427.88</v>
      </c>
      <c r="J5" s="7" t="s">
        <v>2</v>
      </c>
      <c r="K5" s="10">
        <v>7929.86</v>
      </c>
      <c r="L5" s="10">
        <v>364914.85</v>
      </c>
    </row>
    <row r="6" spans="1:12" x14ac:dyDescent="0.25">
      <c r="A6" s="7" t="s">
        <v>3</v>
      </c>
      <c r="B6" s="9">
        <v>55471.66</v>
      </c>
      <c r="C6" s="9">
        <v>1217615.07</v>
      </c>
      <c r="D6" s="7" t="s">
        <v>3</v>
      </c>
      <c r="E6" s="10">
        <v>32163.25</v>
      </c>
      <c r="F6" s="10">
        <v>752349.53</v>
      </c>
      <c r="G6" s="7" t="s">
        <v>3</v>
      </c>
      <c r="H6" s="10">
        <v>17198.189999999999</v>
      </c>
      <c r="I6" s="10">
        <v>134008.17000000001</v>
      </c>
      <c r="J6" s="7" t="s">
        <v>3</v>
      </c>
      <c r="K6" s="10">
        <v>3405.45</v>
      </c>
      <c r="L6" s="10">
        <v>324828.77</v>
      </c>
    </row>
    <row r="7" spans="1:12" x14ac:dyDescent="0.25">
      <c r="A7" s="7" t="s">
        <v>4</v>
      </c>
      <c r="B7" s="9">
        <v>60264.76</v>
      </c>
      <c r="C7" s="9">
        <v>1226424.04</v>
      </c>
      <c r="D7" s="7" t="s">
        <v>4</v>
      </c>
      <c r="E7" s="10">
        <v>29091.69</v>
      </c>
      <c r="F7" s="10">
        <v>691763.05</v>
      </c>
      <c r="G7" s="7" t="s">
        <v>4</v>
      </c>
      <c r="H7" s="10">
        <v>24166.57</v>
      </c>
      <c r="I7" s="10">
        <v>175029.62</v>
      </c>
      <c r="J7" s="7" t="s">
        <v>4</v>
      </c>
      <c r="K7" s="10">
        <v>4087.2</v>
      </c>
      <c r="L7" s="10">
        <v>352849.91</v>
      </c>
    </row>
    <row r="8" spans="1:12" x14ac:dyDescent="0.25">
      <c r="A8" s="7" t="s">
        <v>5</v>
      </c>
      <c r="B8" s="9">
        <v>66188.990000000005</v>
      </c>
      <c r="C8" s="9">
        <v>1316959.83</v>
      </c>
      <c r="D8" s="7" t="s">
        <v>5</v>
      </c>
      <c r="E8" s="10">
        <v>37515.61</v>
      </c>
      <c r="F8" s="10">
        <v>808016.79</v>
      </c>
      <c r="G8" s="7" t="s">
        <v>5</v>
      </c>
      <c r="H8" s="10">
        <v>20809.580000000002</v>
      </c>
      <c r="I8" s="10">
        <v>145554.66</v>
      </c>
      <c r="J8" s="7" t="s">
        <v>5</v>
      </c>
      <c r="K8" s="10">
        <v>4689.91</v>
      </c>
      <c r="L8" s="10">
        <v>356417.66</v>
      </c>
    </row>
    <row r="9" spans="1:12" x14ac:dyDescent="0.25">
      <c r="A9" s="7" t="s">
        <v>6</v>
      </c>
      <c r="B9" s="9">
        <v>60662.65</v>
      </c>
      <c r="C9" s="9">
        <v>1234468.8899999999</v>
      </c>
      <c r="D9" s="7" t="s">
        <v>6</v>
      </c>
      <c r="E9" s="10">
        <v>36029.96</v>
      </c>
      <c r="F9" s="10">
        <v>732749.83</v>
      </c>
      <c r="G9" s="7" t="s">
        <v>6</v>
      </c>
      <c r="H9" s="10">
        <v>16894.189999999999</v>
      </c>
      <c r="I9" s="10">
        <v>117076.9</v>
      </c>
      <c r="J9" s="7" t="s">
        <v>6</v>
      </c>
      <c r="K9" s="10">
        <v>4354.83</v>
      </c>
      <c r="L9" s="10">
        <v>377102.75</v>
      </c>
    </row>
    <row r="10" spans="1:12" x14ac:dyDescent="0.25">
      <c r="A10" s="7" t="s">
        <v>7</v>
      </c>
      <c r="B10" s="9">
        <v>58693.29</v>
      </c>
      <c r="C10" s="9">
        <v>1191137.19</v>
      </c>
      <c r="D10" s="7" t="s">
        <v>7</v>
      </c>
      <c r="E10" s="10">
        <v>34182.25</v>
      </c>
      <c r="F10" s="10">
        <v>690468.59</v>
      </c>
      <c r="G10" s="7" t="s">
        <v>7</v>
      </c>
      <c r="H10" s="10">
        <v>16029.07</v>
      </c>
      <c r="I10" s="10">
        <v>123632.65</v>
      </c>
      <c r="J10" s="7" t="s">
        <v>7</v>
      </c>
      <c r="K10" s="10">
        <v>4837.05</v>
      </c>
      <c r="L10" s="10">
        <v>368037.21</v>
      </c>
    </row>
    <row r="11" spans="1:12" x14ac:dyDescent="0.25">
      <c r="A11" s="7" t="s">
        <v>8</v>
      </c>
      <c r="B11" s="9">
        <v>51618.07</v>
      </c>
      <c r="C11" s="9">
        <v>1163492.3999999999</v>
      </c>
      <c r="D11" s="7" t="s">
        <v>8</v>
      </c>
      <c r="E11" s="10">
        <v>28908.080000000002</v>
      </c>
      <c r="F11" s="10">
        <v>696559.99</v>
      </c>
      <c r="G11" s="7" t="s">
        <v>8</v>
      </c>
      <c r="H11" s="10">
        <v>14357.83</v>
      </c>
      <c r="I11" s="10">
        <v>109330.03</v>
      </c>
      <c r="J11" s="7" t="s">
        <v>8</v>
      </c>
      <c r="K11" s="10">
        <v>3888.39</v>
      </c>
      <c r="L11" s="10">
        <v>345164.99</v>
      </c>
    </row>
    <row r="12" spans="1:12" x14ac:dyDescent="0.25">
      <c r="A12" s="7" t="s">
        <v>9</v>
      </c>
      <c r="B12" s="9">
        <v>64091.56</v>
      </c>
      <c r="C12" s="9">
        <v>1250917.57</v>
      </c>
      <c r="D12" s="7" t="s">
        <v>9</v>
      </c>
      <c r="E12" s="10">
        <v>31744.92</v>
      </c>
      <c r="F12" s="10">
        <v>715359.34</v>
      </c>
      <c r="G12" s="7" t="s">
        <v>9</v>
      </c>
      <c r="H12" s="10">
        <v>23613.38</v>
      </c>
      <c r="I12" s="10">
        <v>121726.15</v>
      </c>
      <c r="J12" s="7" t="s">
        <v>9</v>
      </c>
      <c r="K12" s="10">
        <v>3828.72</v>
      </c>
      <c r="L12" s="10">
        <v>392902.66</v>
      </c>
    </row>
    <row r="13" spans="1:12" x14ac:dyDescent="0.25">
      <c r="A13" s="7" t="s">
        <v>10</v>
      </c>
      <c r="B13" s="9">
        <v>49208.17</v>
      </c>
      <c r="C13" s="9">
        <v>927320.23</v>
      </c>
      <c r="D13" s="7" t="s">
        <v>10</v>
      </c>
      <c r="E13" s="10">
        <v>21902.35</v>
      </c>
      <c r="F13" s="10">
        <v>522452.56</v>
      </c>
      <c r="G13" s="7" t="s">
        <v>10</v>
      </c>
      <c r="H13" s="10">
        <v>18618.48</v>
      </c>
      <c r="I13" s="10">
        <v>120268.65</v>
      </c>
      <c r="J13" s="7" t="s">
        <v>10</v>
      </c>
      <c r="K13" s="10">
        <v>3918.1</v>
      </c>
      <c r="L13" s="10">
        <v>271090.76</v>
      </c>
    </row>
    <row r="14" spans="1:12" x14ac:dyDescent="0.25">
      <c r="A14" s="7" t="s">
        <v>11</v>
      </c>
      <c r="B14" s="9">
        <v>64167.78</v>
      </c>
      <c r="C14" s="9">
        <v>1220507.8799999999</v>
      </c>
      <c r="D14" s="7" t="s">
        <v>11</v>
      </c>
      <c r="E14" s="10">
        <v>30282.31</v>
      </c>
      <c r="F14" s="10">
        <v>695427.25</v>
      </c>
      <c r="G14" s="7" t="s">
        <v>11</v>
      </c>
      <c r="H14" s="10">
        <v>24335.61</v>
      </c>
      <c r="I14" s="10">
        <v>156590.79</v>
      </c>
      <c r="J14" s="7" t="s">
        <v>11</v>
      </c>
      <c r="K14" s="10">
        <v>4073.67</v>
      </c>
      <c r="L14" s="10">
        <v>352931.38</v>
      </c>
    </row>
    <row r="15" spans="1:12" x14ac:dyDescent="0.25">
      <c r="B15" s="1"/>
    </row>
    <row r="23" spans="2:2" x14ac:dyDescent="0.25">
      <c r="B23" s="3"/>
    </row>
    <row r="24" spans="2:2" x14ac:dyDescent="0.25">
      <c r="B24" s="4"/>
    </row>
    <row r="25" spans="2:2" x14ac:dyDescent="0.25">
      <c r="B25" s="4"/>
    </row>
    <row r="26" spans="2:2" x14ac:dyDescent="0.25">
      <c r="B26" s="4"/>
    </row>
    <row r="27" spans="2:2" x14ac:dyDescent="0.25">
      <c r="B27" s="4"/>
    </row>
    <row r="28" spans="2:2" x14ac:dyDescent="0.25">
      <c r="B28" s="4"/>
    </row>
    <row r="29" spans="2:2" x14ac:dyDescent="0.25">
      <c r="B29" s="4"/>
    </row>
    <row r="30" spans="2:2" x14ac:dyDescent="0.25">
      <c r="B30" s="4"/>
    </row>
    <row r="31" spans="2:2" x14ac:dyDescent="0.25">
      <c r="B31" s="4"/>
    </row>
    <row r="32" spans="2:2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1"/>
    </row>
  </sheetData>
  <mergeCells count="4">
    <mergeCell ref="A1:C1"/>
    <mergeCell ref="D1:F1"/>
    <mergeCell ref="G1:I1"/>
    <mergeCell ref="J1:L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4224B-24D9-4F8C-BA04-1FBAC4DC5336}">
  <dimension ref="A1:B20"/>
  <sheetViews>
    <sheetView workbookViewId="0">
      <selection activeCell="J9" sqref="J9"/>
    </sheetView>
  </sheetViews>
  <sheetFormatPr defaultRowHeight="15" x14ac:dyDescent="0.25"/>
  <cols>
    <col min="1" max="1" width="14.7109375" customWidth="1"/>
    <col min="2" max="2" width="15.7109375" customWidth="1"/>
  </cols>
  <sheetData>
    <row r="1" spans="1:2" s="29" customFormat="1" x14ac:dyDescent="0.25">
      <c r="A1" s="31" t="s">
        <v>12</v>
      </c>
      <c r="B1" s="31" t="s">
        <v>363</v>
      </c>
    </row>
    <row r="2" spans="1:2" x14ac:dyDescent="0.25">
      <c r="A2" s="89">
        <v>44873</v>
      </c>
      <c r="B2" s="8">
        <v>1186</v>
      </c>
    </row>
    <row r="3" spans="1:2" x14ac:dyDescent="0.25">
      <c r="A3" s="89">
        <v>44874</v>
      </c>
      <c r="B3" s="43">
        <v>734.97</v>
      </c>
    </row>
    <row r="4" spans="1:2" x14ac:dyDescent="0.25">
      <c r="A4" s="89">
        <v>44875</v>
      </c>
      <c r="B4" s="43">
        <v>761</v>
      </c>
    </row>
    <row r="5" spans="1:2" x14ac:dyDescent="0.25">
      <c r="A5" s="89">
        <v>44876</v>
      </c>
      <c r="B5" s="43">
        <v>510</v>
      </c>
    </row>
    <row r="6" spans="1:2" x14ac:dyDescent="0.25">
      <c r="A6" s="89">
        <v>44877</v>
      </c>
      <c r="B6" s="43">
        <v>1064</v>
      </c>
    </row>
    <row r="7" spans="1:2" x14ac:dyDescent="0.25">
      <c r="A7" s="89">
        <v>44878</v>
      </c>
      <c r="B7" s="43">
        <v>2359</v>
      </c>
    </row>
    <row r="8" spans="1:2" x14ac:dyDescent="0.25">
      <c r="A8" s="89">
        <v>44879</v>
      </c>
      <c r="B8" s="43">
        <v>667</v>
      </c>
    </row>
    <row r="9" spans="1:2" x14ac:dyDescent="0.25">
      <c r="A9" s="89">
        <v>44880</v>
      </c>
      <c r="B9" s="43">
        <v>645</v>
      </c>
    </row>
    <row r="10" spans="1:2" x14ac:dyDescent="0.25">
      <c r="A10" s="89">
        <v>44881</v>
      </c>
      <c r="B10" s="43">
        <v>2900</v>
      </c>
    </row>
    <row r="11" spans="1:2" x14ac:dyDescent="0.25">
      <c r="A11" s="89">
        <v>44882</v>
      </c>
      <c r="B11" s="43">
        <v>804</v>
      </c>
    </row>
    <row r="12" spans="1:2" x14ac:dyDescent="0.25">
      <c r="A12" s="89">
        <v>44883</v>
      </c>
      <c r="B12" s="43">
        <v>784</v>
      </c>
    </row>
    <row r="13" spans="1:2" x14ac:dyDescent="0.25">
      <c r="A13" s="89">
        <v>44884</v>
      </c>
      <c r="B13" s="43">
        <v>892</v>
      </c>
    </row>
    <row r="14" spans="1:2" x14ac:dyDescent="0.25">
      <c r="A14" s="89">
        <v>44885</v>
      </c>
      <c r="B14" s="43">
        <v>7316</v>
      </c>
    </row>
    <row r="15" spans="1:2" x14ac:dyDescent="0.25">
      <c r="A15" s="89">
        <v>44886</v>
      </c>
      <c r="B15" s="43">
        <v>1531</v>
      </c>
    </row>
    <row r="16" spans="1:2" x14ac:dyDescent="0.25">
      <c r="A16" s="89">
        <v>44887</v>
      </c>
      <c r="B16" s="43">
        <v>126</v>
      </c>
    </row>
    <row r="17" spans="1:2" x14ac:dyDescent="0.25">
      <c r="A17" s="89">
        <v>44888</v>
      </c>
      <c r="B17" s="43">
        <v>2201</v>
      </c>
    </row>
    <row r="18" spans="1:2" x14ac:dyDescent="0.25">
      <c r="A18" s="89">
        <v>44889</v>
      </c>
      <c r="B18" s="43">
        <v>65</v>
      </c>
    </row>
    <row r="19" spans="1:2" x14ac:dyDescent="0.25">
      <c r="A19" s="89">
        <v>44890</v>
      </c>
      <c r="B19" s="43">
        <v>50</v>
      </c>
    </row>
    <row r="20" spans="1:2" x14ac:dyDescent="0.25">
      <c r="B20" s="2"/>
    </row>
  </sheetData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11E10-58E9-463B-B775-6471159D28D6}">
  <dimension ref="A1:B9"/>
  <sheetViews>
    <sheetView workbookViewId="0">
      <selection activeCell="E22" sqref="E22"/>
    </sheetView>
  </sheetViews>
  <sheetFormatPr defaultColWidth="25.140625" defaultRowHeight="15" x14ac:dyDescent="0.25"/>
  <cols>
    <col min="1" max="1" width="21.140625" bestFit="1" customWidth="1"/>
    <col min="2" max="2" width="21.7109375" style="5" customWidth="1"/>
  </cols>
  <sheetData>
    <row r="1" spans="1:2" ht="32.25" thickBot="1" x14ac:dyDescent="0.3">
      <c r="A1" s="83" t="s">
        <v>268</v>
      </c>
      <c r="B1" s="84" t="s">
        <v>269</v>
      </c>
    </row>
    <row r="2" spans="1:2" ht="16.5" thickBot="1" x14ac:dyDescent="0.3">
      <c r="A2" s="85" t="s">
        <v>169</v>
      </c>
      <c r="B2" s="86">
        <v>441</v>
      </c>
    </row>
    <row r="3" spans="1:2" ht="16.5" thickBot="1" x14ac:dyDescent="0.3">
      <c r="A3" s="85" t="s">
        <v>166</v>
      </c>
      <c r="B3" s="86">
        <v>36</v>
      </c>
    </row>
    <row r="4" spans="1:2" ht="16.5" thickBot="1" x14ac:dyDescent="0.3">
      <c r="A4" s="85" t="s">
        <v>163</v>
      </c>
      <c r="B4" s="86">
        <v>20</v>
      </c>
    </row>
    <row r="5" spans="1:2" ht="16.5" thickBot="1" x14ac:dyDescent="0.3">
      <c r="A5" s="85" t="s">
        <v>164</v>
      </c>
      <c r="B5" s="86">
        <v>14</v>
      </c>
    </row>
    <row r="6" spans="1:2" ht="16.5" thickBot="1" x14ac:dyDescent="0.3">
      <c r="A6" s="85" t="s">
        <v>170</v>
      </c>
      <c r="B6" s="86">
        <v>7</v>
      </c>
    </row>
    <row r="7" spans="1:2" ht="16.5" thickBot="1" x14ac:dyDescent="0.3">
      <c r="A7" s="85" t="s">
        <v>171</v>
      </c>
      <c r="B7" s="86">
        <v>2</v>
      </c>
    </row>
    <row r="8" spans="1:2" ht="16.5" thickBot="1" x14ac:dyDescent="0.3">
      <c r="A8" s="85" t="s">
        <v>165</v>
      </c>
      <c r="B8" s="86">
        <v>1</v>
      </c>
    </row>
    <row r="9" spans="1:2" ht="16.5" thickBot="1" x14ac:dyDescent="0.3">
      <c r="A9" s="85" t="s">
        <v>168</v>
      </c>
      <c r="B9" s="86">
        <v>1</v>
      </c>
    </row>
  </sheetData>
  <autoFilter ref="A1:B9" xr:uid="{2CC11E10-58E9-463B-B775-6471159D28D6}">
    <sortState xmlns:xlrd2="http://schemas.microsoft.com/office/spreadsheetml/2017/richdata2" ref="A2:B9">
      <sortCondition descending="1" ref="B1:B9"/>
    </sortState>
  </autoFilter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3E9A3-D012-4C47-9FB1-FDF869BAAC6A}">
  <dimension ref="A1:F31"/>
  <sheetViews>
    <sheetView workbookViewId="0">
      <selection activeCell="F6" sqref="F6"/>
    </sheetView>
  </sheetViews>
  <sheetFormatPr defaultColWidth="45.85546875" defaultRowHeight="15" x14ac:dyDescent="0.25"/>
  <cols>
    <col min="1" max="1" width="16.140625" customWidth="1"/>
    <col min="2" max="2" width="34.85546875" bestFit="1" customWidth="1"/>
    <col min="3" max="3" width="39.85546875" bestFit="1" customWidth="1"/>
    <col min="4" max="4" width="12" customWidth="1"/>
    <col min="5" max="5" width="11.85546875" bestFit="1" customWidth="1"/>
    <col min="6" max="6" width="47.7109375" bestFit="1" customWidth="1"/>
  </cols>
  <sheetData>
    <row r="1" spans="1:6" s="29" customFormat="1" x14ac:dyDescent="0.25">
      <c r="A1" s="104" t="s">
        <v>391</v>
      </c>
      <c r="B1" s="104"/>
      <c r="C1" s="29" t="s">
        <v>392</v>
      </c>
    </row>
    <row r="2" spans="1:6" x14ac:dyDescent="0.25">
      <c r="A2" s="99" t="s">
        <v>365</v>
      </c>
      <c r="B2" s="99" t="s">
        <v>390</v>
      </c>
      <c r="C2" s="105" t="s">
        <v>14</v>
      </c>
      <c r="E2" s="29" t="s">
        <v>189</v>
      </c>
      <c r="F2" s="29" t="s">
        <v>394</v>
      </c>
    </row>
    <row r="3" spans="1:6" x14ac:dyDescent="0.25">
      <c r="A3" s="100" t="s">
        <v>366</v>
      </c>
      <c r="B3" s="101">
        <v>4550744.46</v>
      </c>
      <c r="C3" s="13">
        <f>(B3*86)/14</f>
        <v>27954573.11142857</v>
      </c>
      <c r="E3" s="29" t="s">
        <v>395</v>
      </c>
      <c r="F3" s="29" t="s">
        <v>396</v>
      </c>
    </row>
    <row r="4" spans="1:6" x14ac:dyDescent="0.25">
      <c r="A4" s="100" t="s">
        <v>367</v>
      </c>
      <c r="B4" s="101">
        <v>1148491.73</v>
      </c>
      <c r="C4" s="13">
        <f t="shared" ref="C4:C26" si="0">(B4*86)/14</f>
        <v>7055020.6271428568</v>
      </c>
      <c r="E4" s="29" t="s">
        <v>397</v>
      </c>
      <c r="F4" s="29" t="s">
        <v>398</v>
      </c>
    </row>
    <row r="5" spans="1:6" x14ac:dyDescent="0.25">
      <c r="A5" s="100" t="s">
        <v>368</v>
      </c>
      <c r="B5" s="101">
        <v>427637.44</v>
      </c>
      <c r="C5" s="13">
        <f t="shared" si="0"/>
        <v>2626915.7028571432</v>
      </c>
      <c r="E5" s="29" t="s">
        <v>399</v>
      </c>
      <c r="F5" s="29" t="s">
        <v>400</v>
      </c>
    </row>
    <row r="6" spans="1:6" x14ac:dyDescent="0.25">
      <c r="A6" s="100" t="s">
        <v>369</v>
      </c>
      <c r="B6" s="101">
        <v>287925.43</v>
      </c>
      <c r="C6" s="13">
        <f t="shared" si="0"/>
        <v>1768684.7842857144</v>
      </c>
      <c r="E6" s="29" t="s">
        <v>401</v>
      </c>
      <c r="F6" s="29" t="s">
        <v>402</v>
      </c>
    </row>
    <row r="7" spans="1:6" x14ac:dyDescent="0.25">
      <c r="A7" s="100" t="s">
        <v>370</v>
      </c>
      <c r="B7" s="101">
        <v>428956.44</v>
      </c>
      <c r="C7" s="13">
        <f t="shared" si="0"/>
        <v>2635018.1314285719</v>
      </c>
      <c r="E7" s="29" t="s">
        <v>403</v>
      </c>
      <c r="F7" s="29" t="s">
        <v>404</v>
      </c>
    </row>
    <row r="8" spans="1:6" x14ac:dyDescent="0.25">
      <c r="A8" s="100" t="s">
        <v>371</v>
      </c>
      <c r="B8" s="101">
        <v>245559.47</v>
      </c>
      <c r="C8" s="13">
        <f t="shared" si="0"/>
        <v>1508436.7442857143</v>
      </c>
      <c r="E8" s="29" t="s">
        <v>405</v>
      </c>
      <c r="F8" s="29" t="s">
        <v>406</v>
      </c>
    </row>
    <row r="9" spans="1:6" x14ac:dyDescent="0.25">
      <c r="A9" s="100" t="s">
        <v>372</v>
      </c>
      <c r="B9" s="101">
        <v>344036.32</v>
      </c>
      <c r="C9" s="13">
        <f t="shared" si="0"/>
        <v>2113365.9657142856</v>
      </c>
      <c r="E9" s="29" t="s">
        <v>405</v>
      </c>
      <c r="F9" s="29" t="s">
        <v>406</v>
      </c>
    </row>
    <row r="10" spans="1:6" x14ac:dyDescent="0.25">
      <c r="A10" s="100" t="s">
        <v>373</v>
      </c>
      <c r="B10" s="101">
        <v>385212.53</v>
      </c>
      <c r="C10" s="13">
        <f t="shared" si="0"/>
        <v>2366305.5414285716</v>
      </c>
    </row>
    <row r="11" spans="1:6" x14ac:dyDescent="0.25">
      <c r="A11" s="100" t="s">
        <v>374</v>
      </c>
      <c r="B11" s="101">
        <v>471906.67</v>
      </c>
      <c r="C11" s="13">
        <f t="shared" si="0"/>
        <v>2898855.2585714282</v>
      </c>
    </row>
    <row r="12" spans="1:6" x14ac:dyDescent="0.25">
      <c r="A12" s="100" t="s">
        <v>375</v>
      </c>
      <c r="B12" s="101">
        <v>425459.16</v>
      </c>
      <c r="C12" s="13">
        <f t="shared" si="0"/>
        <v>2613534.84</v>
      </c>
    </row>
    <row r="13" spans="1:6" x14ac:dyDescent="0.25">
      <c r="A13" s="100" t="s">
        <v>376</v>
      </c>
      <c r="B13" s="101">
        <v>680324.07</v>
      </c>
      <c r="C13" s="13">
        <f t="shared" si="0"/>
        <v>4179133.5728571424</v>
      </c>
    </row>
    <row r="14" spans="1:6" x14ac:dyDescent="0.25">
      <c r="A14" s="100" t="s">
        <v>377</v>
      </c>
      <c r="B14" s="101">
        <v>93527.45</v>
      </c>
      <c r="C14" s="13">
        <f t="shared" si="0"/>
        <v>574525.76428571425</v>
      </c>
    </row>
    <row r="15" spans="1:6" x14ac:dyDescent="0.25">
      <c r="A15" s="100" t="s">
        <v>378</v>
      </c>
      <c r="B15" s="101">
        <v>175520.07</v>
      </c>
      <c r="C15" s="13">
        <f t="shared" si="0"/>
        <v>1078194.7157142858</v>
      </c>
    </row>
    <row r="16" spans="1:6" x14ac:dyDescent="0.25">
      <c r="A16" s="100" t="s">
        <v>379</v>
      </c>
      <c r="B16" s="101">
        <v>224369.44</v>
      </c>
      <c r="C16" s="13">
        <f t="shared" si="0"/>
        <v>1378269.4171428571</v>
      </c>
    </row>
    <row r="17" spans="1:5" x14ac:dyDescent="0.25">
      <c r="A17" s="100" t="s">
        <v>380</v>
      </c>
      <c r="B17" s="101">
        <v>96479.01</v>
      </c>
      <c r="C17" s="13">
        <f t="shared" si="0"/>
        <v>592656.77571428567</v>
      </c>
    </row>
    <row r="18" spans="1:5" x14ac:dyDescent="0.25">
      <c r="A18" s="100" t="s">
        <v>381</v>
      </c>
      <c r="B18" s="101">
        <v>282163.26</v>
      </c>
      <c r="C18" s="13">
        <f t="shared" si="0"/>
        <v>1733288.597142857</v>
      </c>
    </row>
    <row r="19" spans="1:5" x14ac:dyDescent="0.25">
      <c r="A19" s="100" t="s">
        <v>382</v>
      </c>
      <c r="B19" s="101">
        <v>229477.11</v>
      </c>
      <c r="C19" s="13">
        <f t="shared" si="0"/>
        <v>1409645.104285714</v>
      </c>
    </row>
    <row r="20" spans="1:5" x14ac:dyDescent="0.25">
      <c r="A20" s="100" t="s">
        <v>383</v>
      </c>
      <c r="B20" s="101">
        <v>770067.8</v>
      </c>
      <c r="C20" s="13">
        <f t="shared" si="0"/>
        <v>4730416.4857142856</v>
      </c>
    </row>
    <row r="21" spans="1:5" x14ac:dyDescent="0.25">
      <c r="A21" s="100" t="s">
        <v>384</v>
      </c>
      <c r="B21" s="101">
        <v>225347.52</v>
      </c>
      <c r="C21" s="13">
        <f t="shared" si="0"/>
        <v>1384277.6228571427</v>
      </c>
    </row>
    <row r="22" spans="1:5" x14ac:dyDescent="0.25">
      <c r="A22" s="100" t="s">
        <v>385</v>
      </c>
      <c r="B22" s="101">
        <v>92640.82</v>
      </c>
      <c r="C22" s="13">
        <f t="shared" si="0"/>
        <v>569079.32285714289</v>
      </c>
    </row>
    <row r="23" spans="1:5" x14ac:dyDescent="0.25">
      <c r="A23" s="100" t="s">
        <v>386</v>
      </c>
      <c r="B23" s="101">
        <v>97891.53</v>
      </c>
      <c r="C23" s="13">
        <f t="shared" si="0"/>
        <v>601333.68428571429</v>
      </c>
    </row>
    <row r="24" spans="1:5" x14ac:dyDescent="0.25">
      <c r="A24" s="100" t="s">
        <v>387</v>
      </c>
      <c r="B24" s="101">
        <v>179199.79</v>
      </c>
      <c r="C24" s="13">
        <f t="shared" si="0"/>
        <v>1100798.7100000002</v>
      </c>
    </row>
    <row r="25" spans="1:5" x14ac:dyDescent="0.25">
      <c r="A25" s="100" t="s">
        <v>388</v>
      </c>
      <c r="B25" s="101">
        <v>366221.56</v>
      </c>
      <c r="C25" s="13">
        <f t="shared" si="0"/>
        <v>2249646.7257142859</v>
      </c>
    </row>
    <row r="26" spans="1:5" x14ac:dyDescent="0.25">
      <c r="A26" s="100" t="s">
        <v>389</v>
      </c>
      <c r="B26" s="101">
        <v>477014.04</v>
      </c>
      <c r="C26" s="13">
        <f t="shared" si="0"/>
        <v>2930229.1028571427</v>
      </c>
      <c r="D26" s="13"/>
    </row>
    <row r="27" spans="1:5" x14ac:dyDescent="0.25">
      <c r="A27" s="102" t="s">
        <v>160</v>
      </c>
      <c r="B27" s="103">
        <f>SUM(B3:B26)</f>
        <v>12706173.119999997</v>
      </c>
      <c r="C27" s="13"/>
      <c r="D27" s="13"/>
    </row>
    <row r="28" spans="1:5" x14ac:dyDescent="0.25">
      <c r="A28" s="102" t="s">
        <v>393</v>
      </c>
      <c r="B28" s="103">
        <f>SUM(B27:B27)</f>
        <v>12706173.119999997</v>
      </c>
      <c r="C28" s="103">
        <f>SUM(C3:C27)</f>
        <v>78052206.308571413</v>
      </c>
      <c r="E28" s="13"/>
    </row>
    <row r="29" spans="1:5" x14ac:dyDescent="0.25">
      <c r="E29" s="13"/>
    </row>
    <row r="30" spans="1:5" x14ac:dyDescent="0.25">
      <c r="D30" s="13"/>
    </row>
    <row r="31" spans="1:5" x14ac:dyDescent="0.25">
      <c r="E31" s="13"/>
    </row>
  </sheetData>
  <mergeCells count="1">
    <mergeCell ref="A1:B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8A2AA-6AFB-4143-8EE5-4C681095BCB3}">
  <dimension ref="A1:E126"/>
  <sheetViews>
    <sheetView topLeftCell="A85" workbookViewId="0">
      <selection activeCell="E109" sqref="E109"/>
    </sheetView>
  </sheetViews>
  <sheetFormatPr defaultColWidth="23.7109375" defaultRowHeight="15" x14ac:dyDescent="0.25"/>
  <cols>
    <col min="1" max="1" width="14" customWidth="1"/>
  </cols>
  <sheetData>
    <row r="1" spans="1:3" x14ac:dyDescent="0.25">
      <c r="A1" s="11" t="s">
        <v>12</v>
      </c>
      <c r="B1" s="11" t="s">
        <v>13</v>
      </c>
      <c r="C1" s="11" t="s">
        <v>14</v>
      </c>
    </row>
    <row r="2" spans="1:3" x14ac:dyDescent="0.25">
      <c r="A2" s="12" t="s">
        <v>19</v>
      </c>
      <c r="B2" s="9">
        <v>1150.48</v>
      </c>
      <c r="C2" s="9">
        <v>26057.96</v>
      </c>
    </row>
    <row r="3" spans="1:3" x14ac:dyDescent="0.25">
      <c r="A3" s="12" t="s">
        <v>20</v>
      </c>
      <c r="B3" s="9">
        <v>1554.22</v>
      </c>
      <c r="C3" s="9">
        <v>26379.29</v>
      </c>
    </row>
    <row r="4" spans="1:3" x14ac:dyDescent="0.25">
      <c r="A4" s="12" t="s">
        <v>21</v>
      </c>
      <c r="B4" s="9">
        <v>1434.46</v>
      </c>
      <c r="C4" s="9">
        <v>26147.89</v>
      </c>
    </row>
    <row r="5" spans="1:3" x14ac:dyDescent="0.25">
      <c r="A5" s="12" t="s">
        <v>22</v>
      </c>
      <c r="B5" s="9">
        <v>1287.56</v>
      </c>
      <c r="C5" s="9">
        <v>27769.15</v>
      </c>
    </row>
    <row r="6" spans="1:3" x14ac:dyDescent="0.25">
      <c r="A6" s="12" t="s">
        <v>23</v>
      </c>
      <c r="B6" s="9">
        <v>1861.55</v>
      </c>
      <c r="C6" s="9">
        <v>25853.05</v>
      </c>
    </row>
    <row r="7" spans="1:3" x14ac:dyDescent="0.25">
      <c r="A7" s="12" t="s">
        <v>24</v>
      </c>
      <c r="B7" s="9">
        <v>1989.01</v>
      </c>
      <c r="C7" s="9">
        <v>106162.22</v>
      </c>
    </row>
    <row r="8" spans="1:3" x14ac:dyDescent="0.25">
      <c r="A8" s="12" t="s">
        <v>25</v>
      </c>
      <c r="B8" s="9">
        <v>3044.17</v>
      </c>
      <c r="C8" s="9">
        <v>46685.18</v>
      </c>
    </row>
    <row r="9" spans="1:3" x14ac:dyDescent="0.25">
      <c r="A9" s="12" t="s">
        <v>26</v>
      </c>
      <c r="B9" s="9">
        <v>1615.95</v>
      </c>
      <c r="C9" s="9">
        <v>25739.68</v>
      </c>
    </row>
    <row r="10" spans="1:3" x14ac:dyDescent="0.25">
      <c r="A10" s="12" t="s">
        <v>27</v>
      </c>
      <c r="B10" s="9">
        <v>1078.43</v>
      </c>
      <c r="C10" s="9">
        <v>24255.95</v>
      </c>
    </row>
    <row r="11" spans="1:3" x14ac:dyDescent="0.25">
      <c r="A11" s="12" t="s">
        <v>28</v>
      </c>
      <c r="B11" s="9">
        <v>1264.68</v>
      </c>
      <c r="C11" s="9">
        <v>26481.49</v>
      </c>
    </row>
    <row r="12" spans="1:3" x14ac:dyDescent="0.25">
      <c r="A12" s="12" t="s">
        <v>29</v>
      </c>
      <c r="B12" s="9">
        <v>1124.93</v>
      </c>
      <c r="C12" s="9">
        <v>28307.71</v>
      </c>
    </row>
    <row r="13" spans="1:3" x14ac:dyDescent="0.25">
      <c r="A13" s="12" t="s">
        <v>30</v>
      </c>
      <c r="B13" s="9">
        <v>3337.53</v>
      </c>
      <c r="C13" s="9">
        <v>28711.54</v>
      </c>
    </row>
    <row r="14" spans="1:3" x14ac:dyDescent="0.25">
      <c r="A14" s="12" t="s">
        <v>31</v>
      </c>
      <c r="B14" s="9">
        <v>1635.56</v>
      </c>
      <c r="C14" s="9">
        <v>34173.21</v>
      </c>
    </row>
    <row r="15" spans="1:3" x14ac:dyDescent="0.25">
      <c r="A15" s="12" t="s">
        <v>32</v>
      </c>
      <c r="B15" s="9">
        <v>504.07</v>
      </c>
      <c r="C15" s="9">
        <v>26811.73</v>
      </c>
    </row>
    <row r="16" spans="1:3" x14ac:dyDescent="0.25">
      <c r="A16" s="12" t="s">
        <v>33</v>
      </c>
      <c r="B16" s="9">
        <v>931.87</v>
      </c>
      <c r="C16" s="9">
        <v>20220.02</v>
      </c>
    </row>
    <row r="17" spans="1:3" x14ac:dyDescent="0.25">
      <c r="A17" s="12" t="s">
        <v>34</v>
      </c>
      <c r="B17" s="9">
        <v>1098.56</v>
      </c>
      <c r="C17" s="9">
        <v>20730.009999999998</v>
      </c>
    </row>
    <row r="18" spans="1:3" x14ac:dyDescent="0.25">
      <c r="A18" s="12" t="s">
        <v>35</v>
      </c>
      <c r="B18" s="9">
        <v>1483.28</v>
      </c>
      <c r="C18" s="9">
        <v>30566.63</v>
      </c>
    </row>
    <row r="19" spans="1:3" x14ac:dyDescent="0.25">
      <c r="A19" s="12" t="s">
        <v>36</v>
      </c>
      <c r="B19" s="9">
        <v>1240.96</v>
      </c>
      <c r="C19" s="9">
        <v>22098.13</v>
      </c>
    </row>
    <row r="20" spans="1:3" x14ac:dyDescent="0.25">
      <c r="A20" s="12" t="s">
        <v>37</v>
      </c>
      <c r="B20" s="9">
        <v>1264.76</v>
      </c>
      <c r="C20" s="9">
        <v>28255.42</v>
      </c>
    </row>
    <row r="21" spans="1:3" x14ac:dyDescent="0.25">
      <c r="A21" s="12" t="s">
        <v>38</v>
      </c>
      <c r="B21" s="9">
        <v>1094.3900000000001</v>
      </c>
      <c r="C21" s="9">
        <v>74191.08</v>
      </c>
    </row>
    <row r="22" spans="1:3" x14ac:dyDescent="0.25">
      <c r="A22" s="12" t="s">
        <v>39</v>
      </c>
      <c r="B22" s="9">
        <v>2145.9299999999998</v>
      </c>
      <c r="C22" s="9">
        <v>49814.81</v>
      </c>
    </row>
    <row r="23" spans="1:3" x14ac:dyDescent="0.25">
      <c r="A23" s="12" t="s">
        <v>40</v>
      </c>
      <c r="B23" s="9">
        <v>1219.49</v>
      </c>
      <c r="C23" s="9">
        <v>22580.48</v>
      </c>
    </row>
    <row r="24" spans="1:3" x14ac:dyDescent="0.25">
      <c r="A24" s="12" t="s">
        <v>41</v>
      </c>
      <c r="B24" s="9">
        <v>1170.6199999999999</v>
      </c>
      <c r="C24" s="9">
        <v>26026.28</v>
      </c>
    </row>
    <row r="25" spans="1:3" x14ac:dyDescent="0.25">
      <c r="A25" s="12" t="s">
        <v>42</v>
      </c>
      <c r="B25" s="9">
        <v>1148.01</v>
      </c>
      <c r="C25" s="9">
        <v>23815.93</v>
      </c>
    </row>
    <row r="26" spans="1:3" x14ac:dyDescent="0.25">
      <c r="A26" s="12" t="s">
        <v>43</v>
      </c>
      <c r="B26" s="9">
        <v>1175.07</v>
      </c>
      <c r="C26" s="9">
        <v>25559.43</v>
      </c>
    </row>
    <row r="27" spans="1:3" x14ac:dyDescent="0.25">
      <c r="A27" s="12" t="s">
        <v>44</v>
      </c>
      <c r="B27" s="9">
        <v>1375.09</v>
      </c>
      <c r="C27" s="9">
        <v>27138.39</v>
      </c>
    </row>
    <row r="28" spans="1:3" x14ac:dyDescent="0.25">
      <c r="A28" s="12" t="s">
        <v>45</v>
      </c>
      <c r="B28" s="9">
        <v>1706.04</v>
      </c>
      <c r="C28" s="9">
        <v>74936.11</v>
      </c>
    </row>
    <row r="29" spans="1:3" x14ac:dyDescent="0.25">
      <c r="A29" s="12" t="s">
        <v>46</v>
      </c>
      <c r="B29" s="9">
        <v>5921.8</v>
      </c>
      <c r="C29" s="9">
        <v>90833.96</v>
      </c>
    </row>
    <row r="30" spans="1:3" x14ac:dyDescent="0.25">
      <c r="A30" s="12" t="s">
        <v>47</v>
      </c>
      <c r="B30" s="9">
        <v>2171.7399999999998</v>
      </c>
      <c r="C30" s="9">
        <v>22384.799999999999</v>
      </c>
    </row>
    <row r="31" spans="1:3" x14ac:dyDescent="0.25">
      <c r="A31" s="12" t="s">
        <v>48</v>
      </c>
      <c r="B31" s="9">
        <v>2892.3</v>
      </c>
      <c r="C31" s="9">
        <v>30152.97</v>
      </c>
    </row>
    <row r="32" spans="1:3" x14ac:dyDescent="0.25">
      <c r="A32" s="12" t="s">
        <v>49</v>
      </c>
      <c r="B32" s="9">
        <v>1271.3</v>
      </c>
      <c r="C32" s="9">
        <v>25859.25</v>
      </c>
    </row>
    <row r="33" spans="1:3" x14ac:dyDescent="0.25">
      <c r="A33" s="12" t="s">
        <v>50</v>
      </c>
      <c r="B33" s="9">
        <v>1094.6500000000001</v>
      </c>
      <c r="C33" s="9">
        <v>24997.18</v>
      </c>
    </row>
    <row r="34" spans="1:3" x14ac:dyDescent="0.25">
      <c r="A34" s="12" t="s">
        <v>51</v>
      </c>
      <c r="B34" s="9">
        <v>5346.03</v>
      </c>
      <c r="C34" s="9">
        <v>53193.31</v>
      </c>
    </row>
    <row r="35" spans="1:3" x14ac:dyDescent="0.25">
      <c r="A35" s="12" t="s">
        <v>52</v>
      </c>
      <c r="B35" s="9">
        <v>2427.02</v>
      </c>
      <c r="C35" s="9">
        <v>89198</v>
      </c>
    </row>
    <row r="36" spans="1:3" x14ac:dyDescent="0.25">
      <c r="A36" s="12" t="s">
        <v>53</v>
      </c>
      <c r="B36" s="9">
        <v>4380.8900000000003</v>
      </c>
      <c r="C36" s="9">
        <v>58109.23</v>
      </c>
    </row>
    <row r="37" spans="1:3" x14ac:dyDescent="0.25">
      <c r="A37" s="12" t="s">
        <v>54</v>
      </c>
      <c r="B37" s="9">
        <v>1074.8699999999999</v>
      </c>
      <c r="C37" s="9">
        <v>19979.900000000001</v>
      </c>
    </row>
    <row r="38" spans="1:3" x14ac:dyDescent="0.25">
      <c r="A38" s="12" t="s">
        <v>55</v>
      </c>
      <c r="B38" s="9">
        <v>1528.94</v>
      </c>
      <c r="C38" s="9">
        <v>29773.59</v>
      </c>
    </row>
    <row r="39" spans="1:3" x14ac:dyDescent="0.25">
      <c r="A39" s="12" t="s">
        <v>56</v>
      </c>
      <c r="B39" s="9">
        <v>1920.73</v>
      </c>
      <c r="C39" s="9">
        <v>27205.03</v>
      </c>
    </row>
    <row r="40" spans="1:3" x14ac:dyDescent="0.25">
      <c r="A40" s="12" t="s">
        <v>57</v>
      </c>
      <c r="B40" s="9">
        <v>2183.71</v>
      </c>
      <c r="C40" s="9">
        <v>29016.37</v>
      </c>
    </row>
    <row r="41" spans="1:3" x14ac:dyDescent="0.25">
      <c r="A41" s="12" t="s">
        <v>58</v>
      </c>
      <c r="B41" s="9">
        <v>3480.9</v>
      </c>
      <c r="C41" s="9">
        <v>37978.49</v>
      </c>
    </row>
    <row r="42" spans="1:3" x14ac:dyDescent="0.25">
      <c r="A42" s="12" t="s">
        <v>59</v>
      </c>
      <c r="B42" s="9">
        <v>2469.4699999999998</v>
      </c>
      <c r="C42" s="9">
        <v>99107.62</v>
      </c>
    </row>
    <row r="43" spans="1:3" x14ac:dyDescent="0.25">
      <c r="A43" s="12" t="s">
        <v>60</v>
      </c>
      <c r="B43" s="9">
        <v>2676.22</v>
      </c>
      <c r="C43" s="9">
        <v>46269.7</v>
      </c>
    </row>
    <row r="44" spans="1:3" x14ac:dyDescent="0.25">
      <c r="A44" s="12" t="s">
        <v>61</v>
      </c>
      <c r="B44" s="9">
        <v>1402.98</v>
      </c>
      <c r="C44" s="9">
        <v>25526.57</v>
      </c>
    </row>
    <row r="45" spans="1:3" x14ac:dyDescent="0.25">
      <c r="A45" s="12" t="s">
        <v>62</v>
      </c>
      <c r="B45" s="9">
        <v>1836.28</v>
      </c>
      <c r="C45" s="9">
        <v>26121.03</v>
      </c>
    </row>
    <row r="46" spans="1:3" x14ac:dyDescent="0.25">
      <c r="A46" s="12" t="s">
        <v>63</v>
      </c>
      <c r="B46" s="9">
        <v>2117.88</v>
      </c>
      <c r="C46" s="9">
        <v>30566.09</v>
      </c>
    </row>
    <row r="47" spans="1:3" x14ac:dyDescent="0.25">
      <c r="A47" s="12" t="s">
        <v>64</v>
      </c>
      <c r="B47" s="9">
        <v>1852.9</v>
      </c>
      <c r="C47" s="9">
        <v>26991.47</v>
      </c>
    </row>
    <row r="48" spans="1:3" x14ac:dyDescent="0.25">
      <c r="A48" s="12" t="s">
        <v>65</v>
      </c>
      <c r="B48" s="9">
        <v>1737.47</v>
      </c>
      <c r="C48" s="9">
        <v>29715.88</v>
      </c>
    </row>
    <row r="49" spans="1:3" x14ac:dyDescent="0.25">
      <c r="A49" s="12" t="s">
        <v>66</v>
      </c>
      <c r="B49" s="9">
        <v>1431.38</v>
      </c>
      <c r="C49" s="9">
        <v>95960.41</v>
      </c>
    </row>
    <row r="50" spans="1:3" x14ac:dyDescent="0.25">
      <c r="A50" s="12" t="s">
        <v>67</v>
      </c>
      <c r="B50" s="9">
        <v>854.86</v>
      </c>
      <c r="C50" s="9">
        <v>24642.59</v>
      </c>
    </row>
    <row r="51" spans="1:3" x14ac:dyDescent="0.25">
      <c r="A51" s="12" t="s">
        <v>68</v>
      </c>
      <c r="B51" s="9">
        <v>1268</v>
      </c>
      <c r="C51" s="9">
        <v>25836.63</v>
      </c>
    </row>
    <row r="52" spans="1:3" x14ac:dyDescent="0.25">
      <c r="A52" s="12" t="s">
        <v>69</v>
      </c>
      <c r="B52" s="9">
        <v>1503.38</v>
      </c>
      <c r="C52" s="9">
        <v>25704.41</v>
      </c>
    </row>
    <row r="53" spans="1:3" x14ac:dyDescent="0.25">
      <c r="A53" s="12" t="s">
        <v>70</v>
      </c>
      <c r="B53" s="9">
        <v>2598.71</v>
      </c>
      <c r="C53" s="9">
        <v>29040.65</v>
      </c>
    </row>
    <row r="54" spans="1:3" x14ac:dyDescent="0.25">
      <c r="A54" s="12" t="s">
        <v>71</v>
      </c>
      <c r="B54" s="9">
        <v>2967.39</v>
      </c>
      <c r="C54" s="9">
        <v>32484.06</v>
      </c>
    </row>
    <row r="55" spans="1:3" x14ac:dyDescent="0.25">
      <c r="A55" s="12" t="s">
        <v>72</v>
      </c>
      <c r="B55" s="9">
        <v>1658.28</v>
      </c>
      <c r="C55" s="9">
        <v>42830.87</v>
      </c>
    </row>
    <row r="56" spans="1:3" x14ac:dyDescent="0.25">
      <c r="A56" s="12" t="s">
        <v>73</v>
      </c>
      <c r="B56" s="9">
        <v>1141.83</v>
      </c>
      <c r="C56" s="9">
        <v>82064.27</v>
      </c>
    </row>
    <row r="57" spans="1:3" x14ac:dyDescent="0.25">
      <c r="A57" s="12" t="s">
        <v>74</v>
      </c>
      <c r="B57" s="9">
        <v>3656.41</v>
      </c>
      <c r="C57" s="9">
        <v>92827.43</v>
      </c>
    </row>
    <row r="58" spans="1:3" x14ac:dyDescent="0.25">
      <c r="A58" s="12" t="s">
        <v>75</v>
      </c>
      <c r="B58" s="9">
        <v>711.84</v>
      </c>
      <c r="C58" s="9">
        <v>12485.5</v>
      </c>
    </row>
    <row r="59" spans="1:3" x14ac:dyDescent="0.25">
      <c r="A59" s="12" t="s">
        <v>76</v>
      </c>
      <c r="B59" s="9">
        <v>1349.13</v>
      </c>
      <c r="C59" s="9">
        <v>30517.9</v>
      </c>
    </row>
    <row r="60" spans="1:3" x14ac:dyDescent="0.25">
      <c r="A60" s="12" t="s">
        <v>77</v>
      </c>
      <c r="B60" s="9">
        <v>1084.05</v>
      </c>
      <c r="C60" s="9">
        <v>24376.35</v>
      </c>
    </row>
    <row r="61" spans="1:3" x14ac:dyDescent="0.25">
      <c r="A61" s="12" t="s">
        <v>78</v>
      </c>
      <c r="B61" s="9">
        <v>933.48</v>
      </c>
      <c r="C61" s="9">
        <v>24162.26</v>
      </c>
    </row>
    <row r="62" spans="1:3" x14ac:dyDescent="0.25">
      <c r="A62" s="12" t="s">
        <v>79</v>
      </c>
      <c r="B62" s="9">
        <v>995.21</v>
      </c>
      <c r="C62" s="9">
        <v>28011.98</v>
      </c>
    </row>
    <row r="63" spans="1:3" x14ac:dyDescent="0.25">
      <c r="A63" s="12" t="s">
        <v>80</v>
      </c>
      <c r="B63" s="9">
        <v>741.28</v>
      </c>
      <c r="C63" s="9">
        <v>95233.51</v>
      </c>
    </row>
    <row r="64" spans="1:3" x14ac:dyDescent="0.25">
      <c r="A64" s="12" t="s">
        <v>81</v>
      </c>
      <c r="B64" s="9">
        <v>2480.75</v>
      </c>
      <c r="C64" s="9">
        <v>53802.18</v>
      </c>
    </row>
    <row r="65" spans="1:3" x14ac:dyDescent="0.25">
      <c r="A65" s="12" t="s">
        <v>82</v>
      </c>
      <c r="B65" s="9">
        <v>810.04</v>
      </c>
      <c r="C65" s="9">
        <v>16383.89</v>
      </c>
    </row>
    <row r="66" spans="1:3" x14ac:dyDescent="0.25">
      <c r="A66" s="12" t="s">
        <v>83</v>
      </c>
      <c r="B66" s="9">
        <v>720.99</v>
      </c>
      <c r="C66" s="9">
        <v>14986.63</v>
      </c>
    </row>
    <row r="67" spans="1:3" x14ac:dyDescent="0.25">
      <c r="A67" s="12" t="s">
        <v>84</v>
      </c>
      <c r="B67" s="9">
        <v>271.76</v>
      </c>
      <c r="C67" s="9">
        <v>2888.19</v>
      </c>
    </row>
    <row r="68" spans="1:3" x14ac:dyDescent="0.25">
      <c r="A68" s="12" t="s">
        <v>85</v>
      </c>
      <c r="B68" s="9">
        <v>1286.78</v>
      </c>
      <c r="C68" s="9">
        <v>13426.48</v>
      </c>
    </row>
    <row r="69" spans="1:3" x14ac:dyDescent="0.25">
      <c r="A69" s="12" t="s">
        <v>86</v>
      </c>
      <c r="B69" s="9">
        <v>2655.43</v>
      </c>
      <c r="C69" s="9">
        <v>27092.51</v>
      </c>
    </row>
    <row r="70" spans="1:3" x14ac:dyDescent="0.25">
      <c r="A70" s="12" t="s">
        <v>87</v>
      </c>
      <c r="B70" s="9">
        <v>1497.35</v>
      </c>
      <c r="C70" s="9">
        <v>66185.070000000007</v>
      </c>
    </row>
    <row r="71" spans="1:3" x14ac:dyDescent="0.25">
      <c r="A71" s="12" t="s">
        <v>88</v>
      </c>
      <c r="B71" s="9">
        <v>959.42</v>
      </c>
      <c r="C71" s="9">
        <v>18773.96</v>
      </c>
    </row>
    <row r="72" spans="1:3" x14ac:dyDescent="0.25">
      <c r="A72" s="12" t="s">
        <v>89</v>
      </c>
      <c r="B72" s="9">
        <v>670.9</v>
      </c>
      <c r="C72" s="9">
        <v>8136.05</v>
      </c>
    </row>
    <row r="73" spans="1:3" x14ac:dyDescent="0.25">
      <c r="A73" s="12" t="s">
        <v>90</v>
      </c>
      <c r="B73" s="9">
        <v>1225.3900000000001</v>
      </c>
      <c r="C73" s="9">
        <v>18720.78</v>
      </c>
    </row>
    <row r="74" spans="1:3" x14ac:dyDescent="0.25">
      <c r="A74" s="12" t="s">
        <v>91</v>
      </c>
      <c r="B74" s="9">
        <v>267.07</v>
      </c>
      <c r="C74" s="9">
        <v>6630.06</v>
      </c>
    </row>
    <row r="75" spans="1:3" x14ac:dyDescent="0.25">
      <c r="A75" s="12" t="s">
        <v>92</v>
      </c>
      <c r="B75" s="9">
        <v>855.51</v>
      </c>
      <c r="C75" s="9">
        <v>5476.67</v>
      </c>
    </row>
    <row r="76" spans="1:3" x14ac:dyDescent="0.25">
      <c r="A76" s="12" t="s">
        <v>93</v>
      </c>
      <c r="B76" s="9">
        <v>2191.61</v>
      </c>
      <c r="C76" s="9">
        <v>20611.68</v>
      </c>
    </row>
    <row r="77" spans="1:3" x14ac:dyDescent="0.25">
      <c r="A77" s="12" t="s">
        <v>94</v>
      </c>
      <c r="B77" s="9">
        <v>4554.57</v>
      </c>
      <c r="C77" s="9">
        <v>91841.94</v>
      </c>
    </row>
    <row r="78" spans="1:3" x14ac:dyDescent="0.25">
      <c r="A78" s="12" t="s">
        <v>95</v>
      </c>
      <c r="B78" s="9">
        <v>4898.55</v>
      </c>
      <c r="C78" s="9">
        <v>67602.990000000005</v>
      </c>
    </row>
    <row r="79" spans="1:3" x14ac:dyDescent="0.25">
      <c r="A79" s="12" t="s">
        <v>96</v>
      </c>
      <c r="B79" s="9">
        <v>1038.53</v>
      </c>
      <c r="C79" s="9">
        <v>10715.29</v>
      </c>
    </row>
    <row r="80" spans="1:3" x14ac:dyDescent="0.25">
      <c r="A80" s="12" t="s">
        <v>97</v>
      </c>
      <c r="B80" s="9">
        <v>1573.1</v>
      </c>
      <c r="C80" s="9">
        <v>21602.49</v>
      </c>
    </row>
    <row r="81" spans="1:3" x14ac:dyDescent="0.25">
      <c r="A81" s="12" t="s">
        <v>98</v>
      </c>
      <c r="B81" s="9">
        <v>1106.1500000000001</v>
      </c>
      <c r="C81" s="9">
        <v>12648.46</v>
      </c>
    </row>
    <row r="82" spans="1:3" x14ac:dyDescent="0.25">
      <c r="A82" s="12" t="s">
        <v>99</v>
      </c>
      <c r="B82" s="9">
        <v>1046.51</v>
      </c>
      <c r="C82" s="9">
        <v>13763.62</v>
      </c>
    </row>
    <row r="83" spans="1:3" x14ac:dyDescent="0.25">
      <c r="A83" s="12" t="s">
        <v>100</v>
      </c>
      <c r="B83" s="9">
        <v>1249.94</v>
      </c>
      <c r="C83" s="9">
        <v>17961.62</v>
      </c>
    </row>
    <row r="84" spans="1:3" x14ac:dyDescent="0.25">
      <c r="A84" s="12" t="s">
        <v>101</v>
      </c>
      <c r="B84" s="9">
        <v>2272.25</v>
      </c>
      <c r="C84" s="9">
        <v>70585.55</v>
      </c>
    </row>
    <row r="85" spans="1:3" x14ac:dyDescent="0.25">
      <c r="A85" s="12" t="s">
        <v>102</v>
      </c>
      <c r="B85" s="9">
        <v>5802.38</v>
      </c>
      <c r="C85" s="9">
        <v>98900.64</v>
      </c>
    </row>
    <row r="86" spans="1:3" x14ac:dyDescent="0.25">
      <c r="A86" s="12" t="s">
        <v>103</v>
      </c>
      <c r="B86" s="9">
        <v>2182.0500000000002</v>
      </c>
      <c r="C86" s="9">
        <v>25456.38</v>
      </c>
    </row>
    <row r="87" spans="1:3" x14ac:dyDescent="0.25">
      <c r="A87" s="12" t="s">
        <v>104</v>
      </c>
      <c r="B87" s="9">
        <v>1249.33</v>
      </c>
      <c r="C87" s="9">
        <v>16316.84</v>
      </c>
    </row>
    <row r="88" spans="1:3" x14ac:dyDescent="0.25">
      <c r="A88" s="12" t="s">
        <v>105</v>
      </c>
      <c r="B88" s="9">
        <v>1147.78</v>
      </c>
      <c r="C88" s="9">
        <v>11413.47</v>
      </c>
    </row>
    <row r="89" spans="1:3" x14ac:dyDescent="0.25">
      <c r="A89" s="12" t="s">
        <v>106</v>
      </c>
      <c r="B89" s="9">
        <v>1387.97</v>
      </c>
      <c r="C89" s="9">
        <v>25284.25</v>
      </c>
    </row>
    <row r="90" spans="1:3" x14ac:dyDescent="0.25">
      <c r="A90" s="12" t="s">
        <v>107</v>
      </c>
      <c r="B90" s="9">
        <v>1136.08</v>
      </c>
      <c r="C90" s="9">
        <v>22704.81</v>
      </c>
    </row>
    <row r="91" spans="1:3" x14ac:dyDescent="0.25">
      <c r="A91" s="12" t="s">
        <v>108</v>
      </c>
      <c r="B91" s="9">
        <v>2316.1</v>
      </c>
      <c r="C91" s="9">
        <v>75275.009999999995</v>
      </c>
    </row>
    <row r="92" spans="1:3" x14ac:dyDescent="0.25">
      <c r="A92" s="12" t="s">
        <v>109</v>
      </c>
      <c r="B92" s="9">
        <v>4225.75</v>
      </c>
      <c r="C92" s="9">
        <v>68284.47</v>
      </c>
    </row>
    <row r="93" spans="1:3" x14ac:dyDescent="0.25">
      <c r="A93" s="12" t="s">
        <v>110</v>
      </c>
      <c r="B93" s="9">
        <v>1651.99</v>
      </c>
      <c r="C93" s="9">
        <v>20384.52</v>
      </c>
    </row>
    <row r="94" spans="1:3" x14ac:dyDescent="0.25">
      <c r="A94" s="12" t="s">
        <v>111</v>
      </c>
      <c r="B94" s="9">
        <v>1252.83</v>
      </c>
      <c r="C94" s="9">
        <v>19855.259999999998</v>
      </c>
    </row>
    <row r="95" spans="1:3" x14ac:dyDescent="0.25">
      <c r="A95" s="12" t="s">
        <v>112</v>
      </c>
      <c r="B95" s="9">
        <v>1013.51</v>
      </c>
      <c r="C95" s="9">
        <v>27350.45</v>
      </c>
    </row>
    <row r="96" spans="1:3" x14ac:dyDescent="0.25">
      <c r="A96" s="12" t="s">
        <v>113</v>
      </c>
      <c r="B96" s="9">
        <v>1177.1400000000001</v>
      </c>
      <c r="C96" s="9">
        <v>20991.439999999999</v>
      </c>
    </row>
    <row r="97" spans="1:5" x14ac:dyDescent="0.25">
      <c r="A97" s="12" t="s">
        <v>114</v>
      </c>
      <c r="B97" s="9">
        <v>1072.43</v>
      </c>
      <c r="C97" s="9">
        <v>23574.65</v>
      </c>
    </row>
    <row r="98" spans="1:5" x14ac:dyDescent="0.25">
      <c r="A98" s="12" t="s">
        <v>115</v>
      </c>
      <c r="B98" s="9">
        <v>964.76</v>
      </c>
      <c r="C98" s="9">
        <v>90474.55</v>
      </c>
    </row>
    <row r="99" spans="1:5" x14ac:dyDescent="0.25">
      <c r="A99" s="12" t="s">
        <v>116</v>
      </c>
      <c r="B99" s="9">
        <v>810.9</v>
      </c>
      <c r="C99" s="9">
        <v>19346.47</v>
      </c>
    </row>
    <row r="100" spans="1:5" x14ac:dyDescent="0.25">
      <c r="A100" s="12" t="s">
        <v>117</v>
      </c>
      <c r="B100" s="9">
        <v>1195.1400000000001</v>
      </c>
      <c r="C100" s="9">
        <v>18070.900000000001</v>
      </c>
    </row>
    <row r="101" spans="1:5" x14ac:dyDescent="0.25">
      <c r="A101" s="12" t="s">
        <v>118</v>
      </c>
      <c r="B101" s="9">
        <v>1362.24</v>
      </c>
      <c r="C101" s="9">
        <v>20068.82</v>
      </c>
    </row>
    <row r="102" spans="1:5" x14ac:dyDescent="0.25">
      <c r="A102" s="12" t="s">
        <v>119</v>
      </c>
      <c r="B102" s="9">
        <v>1020.08</v>
      </c>
      <c r="C102" s="9">
        <v>12768.05</v>
      </c>
    </row>
    <row r="103" spans="1:5" x14ac:dyDescent="0.25">
      <c r="A103" s="12" t="s">
        <v>120</v>
      </c>
      <c r="B103" s="9">
        <v>1249.27</v>
      </c>
      <c r="C103" s="9">
        <v>22525.58</v>
      </c>
    </row>
    <row r="104" spans="1:5" x14ac:dyDescent="0.25">
      <c r="A104" s="12" t="s">
        <v>121</v>
      </c>
      <c r="B104" s="68">
        <v>1543.08</v>
      </c>
      <c r="C104" s="9">
        <v>24252.1</v>
      </c>
    </row>
    <row r="105" spans="1:5" x14ac:dyDescent="0.25">
      <c r="A105" s="12" t="s">
        <v>122</v>
      </c>
      <c r="B105" s="68">
        <v>2665.67</v>
      </c>
      <c r="C105" s="9">
        <v>97322.73</v>
      </c>
    </row>
    <row r="106" spans="1:5" x14ac:dyDescent="0.25">
      <c r="A106" s="12" t="s">
        <v>123</v>
      </c>
      <c r="B106" s="68">
        <v>4505.07</v>
      </c>
      <c r="C106" s="9">
        <v>60886.8</v>
      </c>
    </row>
    <row r="107" spans="1:5" x14ac:dyDescent="0.25">
      <c r="A107" s="12" t="s">
        <v>124</v>
      </c>
      <c r="B107" s="68">
        <v>1271.44</v>
      </c>
      <c r="C107" s="9">
        <v>15813.62</v>
      </c>
    </row>
    <row r="108" spans="1:5" x14ac:dyDescent="0.25">
      <c r="A108" s="12" t="s">
        <v>125</v>
      </c>
      <c r="B108" s="68">
        <v>1783.59</v>
      </c>
      <c r="C108" s="9">
        <v>19711.34</v>
      </c>
    </row>
    <row r="109" spans="1:5" x14ac:dyDescent="0.25">
      <c r="A109" s="12" t="s">
        <v>126</v>
      </c>
      <c r="B109" s="68">
        <v>1346.16</v>
      </c>
      <c r="C109" s="9">
        <v>20956.509999999998</v>
      </c>
    </row>
    <row r="110" spans="1:5" x14ac:dyDescent="0.25">
      <c r="A110" s="12" t="s">
        <v>127</v>
      </c>
      <c r="B110" s="68">
        <v>2195.33</v>
      </c>
      <c r="C110" s="9">
        <v>20070.689999999999</v>
      </c>
    </row>
    <row r="111" spans="1:5" x14ac:dyDescent="0.25">
      <c r="A111" s="12" t="s">
        <v>128</v>
      </c>
      <c r="B111" s="68">
        <v>6328.6</v>
      </c>
      <c r="C111" s="9">
        <v>43864.85</v>
      </c>
    </row>
    <row r="112" spans="1:5" x14ac:dyDescent="0.25">
      <c r="A112" s="12" t="s">
        <v>129</v>
      </c>
      <c r="B112" s="68">
        <v>2098.3000000000002</v>
      </c>
      <c r="C112" s="9">
        <v>80365.570000000007</v>
      </c>
      <c r="E112" s="13"/>
    </row>
    <row r="113" spans="1:3" x14ac:dyDescent="0.25">
      <c r="A113" s="12" t="s">
        <v>130</v>
      </c>
      <c r="B113" s="68">
        <v>3981.86</v>
      </c>
      <c r="C113" s="9">
        <v>62616.84</v>
      </c>
    </row>
    <row r="114" spans="1:3" x14ac:dyDescent="0.25">
      <c r="A114" s="12" t="s">
        <v>131</v>
      </c>
      <c r="B114" s="68">
        <v>1587.31</v>
      </c>
      <c r="C114" s="9">
        <v>27934.92</v>
      </c>
    </row>
    <row r="115" spans="1:3" x14ac:dyDescent="0.25">
      <c r="A115" s="12" t="s">
        <v>132</v>
      </c>
      <c r="B115" s="68">
        <v>1584.16</v>
      </c>
      <c r="C115" s="9">
        <v>26565.02</v>
      </c>
    </row>
    <row r="116" spans="1:3" x14ac:dyDescent="0.25">
      <c r="A116" s="12" t="s">
        <v>133</v>
      </c>
      <c r="B116" s="68">
        <v>1507.39</v>
      </c>
      <c r="C116" s="9">
        <v>26197.45</v>
      </c>
    </row>
    <row r="117" spans="1:3" x14ac:dyDescent="0.25">
      <c r="A117" s="12" t="s">
        <v>134</v>
      </c>
      <c r="B117" s="68">
        <v>1183.08</v>
      </c>
      <c r="C117" s="9">
        <v>14480.25</v>
      </c>
    </row>
    <row r="118" spans="1:3" x14ac:dyDescent="0.25">
      <c r="A118" s="12" t="s">
        <v>135</v>
      </c>
      <c r="B118" s="68">
        <v>1942.06</v>
      </c>
      <c r="C118" s="9">
        <v>38880.11</v>
      </c>
    </row>
    <row r="119" spans="1:3" x14ac:dyDescent="0.25">
      <c r="A119" s="12" t="s">
        <v>136</v>
      </c>
      <c r="B119" s="9">
        <v>1873.95</v>
      </c>
      <c r="C119" s="9">
        <v>69355.11</v>
      </c>
    </row>
    <row r="120" spans="1:3" x14ac:dyDescent="0.25">
      <c r="A120" s="12" t="s">
        <v>137</v>
      </c>
      <c r="B120" s="9">
        <v>6142.59</v>
      </c>
      <c r="C120" s="9">
        <v>109179.17</v>
      </c>
    </row>
    <row r="121" spans="1:3" x14ac:dyDescent="0.25">
      <c r="A121" s="12" t="s">
        <v>138</v>
      </c>
      <c r="B121" s="9">
        <v>1316.01</v>
      </c>
      <c r="C121" s="9">
        <v>23084.66</v>
      </c>
    </row>
    <row r="122" spans="1:3" x14ac:dyDescent="0.25">
      <c r="A122" s="12" t="s">
        <v>139</v>
      </c>
      <c r="B122" s="9">
        <v>1239.48</v>
      </c>
      <c r="C122" s="9">
        <v>18111.07</v>
      </c>
    </row>
    <row r="123" spans="1:3" x14ac:dyDescent="0.25">
      <c r="A123" s="12" t="s">
        <v>140</v>
      </c>
      <c r="B123" s="9">
        <v>1227.22</v>
      </c>
      <c r="C123" s="9">
        <v>24277</v>
      </c>
    </row>
    <row r="124" spans="1:3" x14ac:dyDescent="0.25">
      <c r="A124" s="16" t="s">
        <v>141</v>
      </c>
      <c r="B124" s="71">
        <f>AVERAGE(B2:B123)</f>
        <v>1850.7595081967211</v>
      </c>
      <c r="C124" s="71">
        <f>AVERAGE(C2:C123)</f>
        <v>36536.364836065572</v>
      </c>
    </row>
    <row r="125" spans="1:3" x14ac:dyDescent="0.25">
      <c r="A125" s="16" t="s">
        <v>234</v>
      </c>
      <c r="B125" s="72" t="s">
        <v>236</v>
      </c>
      <c r="C125" s="72" t="s">
        <v>235</v>
      </c>
    </row>
    <row r="126" spans="1:3" x14ac:dyDescent="0.25">
      <c r="A126" s="16" t="s">
        <v>237</v>
      </c>
      <c r="B126" s="73">
        <v>2368.21</v>
      </c>
      <c r="C126" s="72" t="s">
        <v>238</v>
      </c>
    </row>
  </sheetData>
  <autoFilter ref="A1:C1" xr:uid="{B368A2AA-6AFB-4143-8EE5-4C681095BCB3}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0097E-8C45-466B-972B-762B70498072}">
  <dimension ref="A1:C10"/>
  <sheetViews>
    <sheetView workbookViewId="0">
      <selection activeCell="G21" sqref="G21"/>
    </sheetView>
  </sheetViews>
  <sheetFormatPr defaultRowHeight="15" x14ac:dyDescent="0.25"/>
  <cols>
    <col min="1" max="2" width="10.42578125" customWidth="1"/>
    <col min="3" max="3" width="11.5703125" customWidth="1"/>
  </cols>
  <sheetData>
    <row r="1" spans="1:3" x14ac:dyDescent="0.25">
      <c r="A1" s="11" t="s">
        <v>148</v>
      </c>
      <c r="B1" s="11" t="s">
        <v>149</v>
      </c>
      <c r="C1" s="11" t="s">
        <v>150</v>
      </c>
    </row>
    <row r="2" spans="1:3" s="29" customFormat="1" x14ac:dyDescent="0.25">
      <c r="A2" s="67" t="s">
        <v>228</v>
      </c>
      <c r="B2" s="30">
        <v>211</v>
      </c>
      <c r="C2" s="30"/>
    </row>
    <row r="3" spans="1:3" s="29" customFormat="1" x14ac:dyDescent="0.25">
      <c r="A3" s="67" t="s">
        <v>229</v>
      </c>
      <c r="B3" s="30">
        <v>215.55</v>
      </c>
      <c r="C3" s="30">
        <f>B3-B2</f>
        <v>4.5500000000000114</v>
      </c>
    </row>
    <row r="4" spans="1:3" s="29" customFormat="1" x14ac:dyDescent="0.25">
      <c r="A4" s="67" t="s">
        <v>230</v>
      </c>
      <c r="B4" s="30">
        <v>214.65</v>
      </c>
      <c r="C4" s="30">
        <f t="shared" ref="C4:C10" si="0">B4-B3</f>
        <v>-0.90000000000000568</v>
      </c>
    </row>
    <row r="5" spans="1:3" x14ac:dyDescent="0.25">
      <c r="A5" s="67" t="s">
        <v>142</v>
      </c>
      <c r="B5" s="6">
        <v>219.33</v>
      </c>
      <c r="C5" s="30">
        <f t="shared" si="0"/>
        <v>4.6800000000000068</v>
      </c>
    </row>
    <row r="6" spans="1:3" x14ac:dyDescent="0.25">
      <c r="A6" s="67" t="s">
        <v>143</v>
      </c>
      <c r="B6" s="6">
        <v>214.06</v>
      </c>
      <c r="C6" s="30">
        <f t="shared" si="0"/>
        <v>-5.2700000000000102</v>
      </c>
    </row>
    <row r="7" spans="1:3" x14ac:dyDescent="0.25">
      <c r="A7" s="67" t="s">
        <v>144</v>
      </c>
      <c r="B7" s="6">
        <v>223.25</v>
      </c>
      <c r="C7" s="30">
        <f t="shared" si="0"/>
        <v>9.1899999999999977</v>
      </c>
    </row>
    <row r="8" spans="1:3" x14ac:dyDescent="0.25">
      <c r="A8" s="67" t="s">
        <v>145</v>
      </c>
      <c r="B8" s="6">
        <v>213.61</v>
      </c>
      <c r="C8" s="30">
        <f t="shared" si="0"/>
        <v>-9.6399999999999864</v>
      </c>
    </row>
    <row r="9" spans="1:3" x14ac:dyDescent="0.25">
      <c r="A9" s="67" t="s">
        <v>146</v>
      </c>
      <c r="B9" s="6">
        <v>216.39</v>
      </c>
      <c r="C9" s="30">
        <f t="shared" si="0"/>
        <v>2.7799999999999727</v>
      </c>
    </row>
    <row r="10" spans="1:3" x14ac:dyDescent="0.25">
      <c r="A10" s="67" t="s">
        <v>147</v>
      </c>
      <c r="B10" s="6">
        <v>210.71</v>
      </c>
      <c r="C10" s="30">
        <f t="shared" si="0"/>
        <v>-5.6799999999999784</v>
      </c>
    </row>
  </sheetData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A5F8E-0949-49EC-8B56-04979D026C37}">
  <dimension ref="A1:F5"/>
  <sheetViews>
    <sheetView workbookViewId="0">
      <selection activeCell="I14" sqref="I14"/>
    </sheetView>
  </sheetViews>
  <sheetFormatPr defaultRowHeight="15" x14ac:dyDescent="0.25"/>
  <cols>
    <col min="1" max="1" width="17.42578125" bestFit="1" customWidth="1"/>
    <col min="2" max="6" width="13.140625" bestFit="1" customWidth="1"/>
  </cols>
  <sheetData>
    <row r="1" spans="1:6" x14ac:dyDescent="0.25">
      <c r="A1" s="17" t="s">
        <v>151</v>
      </c>
      <c r="B1" s="22" t="s">
        <v>152</v>
      </c>
      <c r="C1" s="23" t="s">
        <v>153</v>
      </c>
      <c r="D1" s="24" t="s">
        <v>154</v>
      </c>
      <c r="E1" s="25" t="s">
        <v>155</v>
      </c>
      <c r="F1" s="26" t="s">
        <v>156</v>
      </c>
    </row>
    <row r="2" spans="1:6" x14ac:dyDescent="0.25">
      <c r="A2" s="18"/>
      <c r="B2" s="21" t="s">
        <v>157</v>
      </c>
      <c r="C2" s="21" t="s">
        <v>157</v>
      </c>
      <c r="D2" s="21" t="s">
        <v>157</v>
      </c>
      <c r="E2" s="21" t="s">
        <v>157</v>
      </c>
      <c r="F2" s="21" t="s">
        <v>157</v>
      </c>
    </row>
    <row r="3" spans="1:6" x14ac:dyDescent="0.25">
      <c r="A3" s="18" t="s">
        <v>158</v>
      </c>
      <c r="B3" s="19">
        <v>188</v>
      </c>
      <c r="C3" s="19">
        <v>368</v>
      </c>
      <c r="D3" s="19">
        <v>581</v>
      </c>
      <c r="E3" s="19">
        <v>831</v>
      </c>
      <c r="F3" s="20">
        <v>1127</v>
      </c>
    </row>
    <row r="4" spans="1:6" x14ac:dyDescent="0.25">
      <c r="A4" s="18" t="s">
        <v>159</v>
      </c>
      <c r="B4" s="19">
        <v>188</v>
      </c>
      <c r="C4" s="19">
        <v>368</v>
      </c>
      <c r="D4" s="19">
        <v>581</v>
      </c>
      <c r="E4" s="19">
        <v>831</v>
      </c>
      <c r="F4" s="20">
        <v>1127</v>
      </c>
    </row>
    <row r="5" spans="1:6" x14ac:dyDescent="0.25">
      <c r="A5" s="95" t="s">
        <v>160</v>
      </c>
      <c r="B5" s="95"/>
      <c r="C5" s="95"/>
      <c r="D5" s="95"/>
      <c r="E5" s="95"/>
      <c r="F5" s="27">
        <v>2254</v>
      </c>
    </row>
  </sheetData>
  <mergeCells count="1">
    <mergeCell ref="A5:E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9AE41-2CBE-4D12-8F66-019D4364F848}">
  <dimension ref="A1:H34"/>
  <sheetViews>
    <sheetView tabSelected="1" workbookViewId="0">
      <selection activeCell="A13" sqref="A13:C19"/>
    </sheetView>
  </sheetViews>
  <sheetFormatPr defaultRowHeight="15" x14ac:dyDescent="0.25"/>
  <cols>
    <col min="1" max="1" width="21.5703125" bestFit="1" customWidth="1"/>
    <col min="2" max="2" width="18.85546875" bestFit="1" customWidth="1"/>
    <col min="3" max="3" width="11.140625" customWidth="1"/>
    <col min="4" max="4" width="14.42578125" customWidth="1"/>
    <col min="5" max="5" width="19.7109375" style="5" bestFit="1" customWidth="1"/>
    <col min="6" max="6" width="28.7109375" style="5" bestFit="1" customWidth="1"/>
  </cols>
  <sheetData>
    <row r="1" spans="1:8" x14ac:dyDescent="0.25">
      <c r="A1" s="33" t="s">
        <v>161</v>
      </c>
      <c r="B1" s="33" t="s">
        <v>162</v>
      </c>
      <c r="C1" s="33" t="s">
        <v>13</v>
      </c>
      <c r="D1" s="34" t="s">
        <v>181</v>
      </c>
      <c r="E1" s="34" t="s">
        <v>241</v>
      </c>
      <c r="F1" s="34" t="s">
        <v>242</v>
      </c>
    </row>
    <row r="2" spans="1:8" x14ac:dyDescent="0.25">
      <c r="A2" s="32" t="s">
        <v>163</v>
      </c>
      <c r="B2" s="42">
        <v>7.2099999999999997E-2</v>
      </c>
      <c r="C2" s="42">
        <v>0.85089999999999999</v>
      </c>
      <c r="D2" s="41">
        <v>31.5</v>
      </c>
      <c r="E2" s="8">
        <f>(D2*B2)</f>
        <v>2.27115</v>
      </c>
      <c r="F2" s="44">
        <f>E2-(E2*C2)</f>
        <v>0.33862846499999999</v>
      </c>
      <c r="G2" s="13"/>
    </row>
    <row r="3" spans="1:8" x14ac:dyDescent="0.25">
      <c r="A3" s="32" t="s">
        <v>164</v>
      </c>
      <c r="B3" s="42">
        <v>0.03</v>
      </c>
      <c r="C3" s="42">
        <v>0.99</v>
      </c>
      <c r="D3" s="41">
        <v>32</v>
      </c>
      <c r="E3" s="8">
        <f t="shared" ref="E3:E10" si="0">(D3*B3)</f>
        <v>0.96</v>
      </c>
      <c r="F3" s="44">
        <f t="shared" ref="F3:F10" si="1">E3-(E3*C3)</f>
        <v>9.6000000000000529E-3</v>
      </c>
    </row>
    <row r="4" spans="1:8" x14ac:dyDescent="0.25">
      <c r="A4" s="32" t="s">
        <v>165</v>
      </c>
      <c r="B4" s="42">
        <v>0.01</v>
      </c>
      <c r="C4" s="42">
        <v>0.99</v>
      </c>
      <c r="D4" s="41">
        <v>55</v>
      </c>
      <c r="E4" s="8">
        <f t="shared" si="0"/>
        <v>0.55000000000000004</v>
      </c>
      <c r="F4" s="44">
        <f t="shared" si="1"/>
        <v>5.5000000000000604E-3</v>
      </c>
    </row>
    <row r="5" spans="1:8" x14ac:dyDescent="0.25">
      <c r="A5" s="32" t="s">
        <v>166</v>
      </c>
      <c r="B5" s="42">
        <v>0.06</v>
      </c>
      <c r="C5" s="42">
        <v>0.96</v>
      </c>
      <c r="D5" s="41">
        <v>5</v>
      </c>
      <c r="E5" s="8">
        <f t="shared" si="0"/>
        <v>0.3</v>
      </c>
      <c r="F5" s="44">
        <f t="shared" si="1"/>
        <v>1.2000000000000011E-2</v>
      </c>
      <c r="H5" s="5"/>
    </row>
    <row r="6" spans="1:8" x14ac:dyDescent="0.25">
      <c r="A6" s="32" t="s">
        <v>167</v>
      </c>
      <c r="B6" s="42">
        <v>0.08</v>
      </c>
      <c r="C6" s="42">
        <v>0.89</v>
      </c>
      <c r="D6" s="41">
        <v>1</v>
      </c>
      <c r="E6" s="8">
        <f t="shared" si="0"/>
        <v>0.08</v>
      </c>
      <c r="F6" s="44">
        <f t="shared" si="1"/>
        <v>8.8000000000000023E-3</v>
      </c>
    </row>
    <row r="7" spans="1:8" x14ac:dyDescent="0.25">
      <c r="A7" s="32" t="s">
        <v>168</v>
      </c>
      <c r="B7" s="42">
        <v>0.08</v>
      </c>
      <c r="C7" s="42">
        <v>0.99</v>
      </c>
      <c r="D7" s="41">
        <v>1</v>
      </c>
      <c r="E7" s="8">
        <f t="shared" si="0"/>
        <v>0.08</v>
      </c>
      <c r="F7" s="44">
        <f t="shared" si="1"/>
        <v>7.9999999999999516E-4</v>
      </c>
    </row>
    <row r="8" spans="1:8" x14ac:dyDescent="0.25">
      <c r="A8" s="32" t="s">
        <v>169</v>
      </c>
      <c r="B8" s="42">
        <v>0.01</v>
      </c>
      <c r="C8" s="42">
        <v>0.92</v>
      </c>
      <c r="D8" s="41">
        <v>54</v>
      </c>
      <c r="E8" s="8">
        <f t="shared" si="0"/>
        <v>0.54</v>
      </c>
      <c r="F8" s="44">
        <f t="shared" si="1"/>
        <v>4.3199999999999961E-2</v>
      </c>
    </row>
    <row r="9" spans="1:8" x14ac:dyDescent="0.25">
      <c r="A9" s="32" t="s">
        <v>170</v>
      </c>
      <c r="B9" s="42">
        <v>0.01</v>
      </c>
      <c r="C9" s="42">
        <v>0.92</v>
      </c>
      <c r="D9" s="41">
        <v>37</v>
      </c>
      <c r="E9" s="8">
        <f t="shared" si="0"/>
        <v>0.37</v>
      </c>
      <c r="F9" s="44">
        <f t="shared" si="1"/>
        <v>2.959999999999996E-2</v>
      </c>
    </row>
    <row r="10" spans="1:8" x14ac:dyDescent="0.25">
      <c r="A10" s="32" t="s">
        <v>171</v>
      </c>
      <c r="B10" s="42">
        <v>0</v>
      </c>
      <c r="C10" s="42">
        <v>0.25</v>
      </c>
      <c r="D10" s="41">
        <v>1</v>
      </c>
      <c r="E10" s="8">
        <f t="shared" si="0"/>
        <v>0</v>
      </c>
      <c r="F10" s="44">
        <f t="shared" si="1"/>
        <v>0</v>
      </c>
    </row>
    <row r="11" spans="1:8" x14ac:dyDescent="0.25">
      <c r="A11" s="34" t="s">
        <v>141</v>
      </c>
      <c r="B11" s="47">
        <v>0.04</v>
      </c>
      <c r="C11" s="47">
        <v>0.86</v>
      </c>
      <c r="D11" s="49">
        <f>SUM(D2:D10)</f>
        <v>217.5</v>
      </c>
      <c r="E11" s="48">
        <f>SUM(E2:E10)</f>
        <v>5.1511500000000003</v>
      </c>
      <c r="F11" s="45">
        <f>SUM(F2:F10)</f>
        <v>0.44812846500000009</v>
      </c>
    </row>
    <row r="13" spans="1:8" x14ac:dyDescent="0.25">
      <c r="A13" s="50" t="s">
        <v>182</v>
      </c>
      <c r="B13" s="30">
        <f>B34*C11</f>
        <v>187.04999999999998</v>
      </c>
      <c r="C13" s="30">
        <v>217.5</v>
      </c>
    </row>
    <row r="14" spans="1:8" x14ac:dyDescent="0.25">
      <c r="A14" s="50" t="s">
        <v>183</v>
      </c>
      <c r="B14" s="44">
        <f>F11*30</f>
        <v>13.443853950000003</v>
      </c>
      <c r="C14" s="14">
        <f>E11*30</f>
        <v>154.53450000000001</v>
      </c>
      <c r="E14" s="46"/>
    </row>
    <row r="15" spans="1:8" s="29" customFormat="1" x14ac:dyDescent="0.25">
      <c r="A15" s="50" t="s">
        <v>231</v>
      </c>
      <c r="B15" s="44">
        <f>F11*15</f>
        <v>6.7219269750000015</v>
      </c>
      <c r="C15" s="14">
        <f>E11*15</f>
        <v>77.267250000000004</v>
      </c>
      <c r="E15" s="5"/>
      <c r="F15" s="5"/>
    </row>
    <row r="16" spans="1:8" x14ac:dyDescent="0.25">
      <c r="A16" s="50" t="s">
        <v>184</v>
      </c>
      <c r="B16" s="44">
        <f>F11*365</f>
        <v>163.56688972500004</v>
      </c>
      <c r="C16" s="14">
        <f>E11*365</f>
        <v>1880.16975</v>
      </c>
    </row>
    <row r="17" spans="1:8" x14ac:dyDescent="0.25">
      <c r="A17" s="56" t="s">
        <v>185</v>
      </c>
      <c r="B17" s="14">
        <f>B16*5</f>
        <v>817.83444862500016</v>
      </c>
      <c r="C17" s="14">
        <f>C16*5</f>
        <v>9400.848750000001</v>
      </c>
      <c r="E17" s="51"/>
      <c r="F17" s="55" t="s">
        <v>239</v>
      </c>
      <c r="H17" s="13"/>
    </row>
    <row r="18" spans="1:8" s="29" customFormat="1" x14ac:dyDescent="0.25">
      <c r="A18" s="75" t="s">
        <v>186</v>
      </c>
      <c r="B18" s="76">
        <f>B17+B13</f>
        <v>1004.8844486250001</v>
      </c>
      <c r="C18" s="15"/>
      <c r="E18" s="30" t="s">
        <v>232</v>
      </c>
      <c r="F18" s="44" t="s">
        <v>233</v>
      </c>
    </row>
    <row r="19" spans="1:8" s="29" customFormat="1" x14ac:dyDescent="0.25">
      <c r="A19" s="57" t="s">
        <v>187</v>
      </c>
      <c r="B19" s="90"/>
      <c r="C19" s="58">
        <f>C17*B20</f>
        <v>4700.4243750000005</v>
      </c>
      <c r="D19" s="13"/>
      <c r="E19" s="74">
        <v>3000</v>
      </c>
      <c r="F19" s="44">
        <f>E19/18</f>
        <v>166.66666666666666</v>
      </c>
      <c r="G19" s="29" t="s">
        <v>240</v>
      </c>
    </row>
    <row r="20" spans="1:8" s="29" customFormat="1" x14ac:dyDescent="0.25">
      <c r="A20" s="56" t="s">
        <v>243</v>
      </c>
      <c r="B20" s="77">
        <v>0.5</v>
      </c>
      <c r="E20" s="30" t="s">
        <v>232</v>
      </c>
      <c r="F20" s="30" t="s">
        <v>364</v>
      </c>
    </row>
    <row r="21" spans="1:8" s="29" customFormat="1" x14ac:dyDescent="0.25">
      <c r="E21" s="74">
        <v>3000</v>
      </c>
      <c r="F21" s="8">
        <f>E21/27</f>
        <v>111.11111111111111</v>
      </c>
      <c r="G21" s="29" t="s">
        <v>240</v>
      </c>
    </row>
    <row r="22" spans="1:8" s="29" customFormat="1" x14ac:dyDescent="0.25">
      <c r="E22" s="51"/>
      <c r="F22" s="51"/>
    </row>
    <row r="23" spans="1:8" ht="15.75" thickBot="1" x14ac:dyDescent="0.3">
      <c r="E23" s="52"/>
      <c r="F23" s="53"/>
    </row>
    <row r="24" spans="1:8" ht="15.75" thickBot="1" x14ac:dyDescent="0.3">
      <c r="A24" s="28" t="s">
        <v>172</v>
      </c>
      <c r="B24" s="35" t="s">
        <v>173</v>
      </c>
      <c r="E24" s="52"/>
      <c r="F24" s="54"/>
    </row>
    <row r="25" spans="1:8" ht="15.75" thickBot="1" x14ac:dyDescent="0.3">
      <c r="A25" s="36" t="s">
        <v>174</v>
      </c>
      <c r="B25" s="40">
        <v>55</v>
      </c>
      <c r="E25" s="52"/>
      <c r="F25" s="54"/>
    </row>
    <row r="26" spans="1:8" ht="15.75" thickBot="1" x14ac:dyDescent="0.3">
      <c r="A26" s="36" t="s">
        <v>175</v>
      </c>
      <c r="B26" s="40">
        <v>58</v>
      </c>
      <c r="E26" s="51"/>
      <c r="F26" s="55"/>
    </row>
    <row r="27" spans="1:8" ht="15.75" thickBot="1" x14ac:dyDescent="0.3">
      <c r="A27" s="36" t="s">
        <v>169</v>
      </c>
      <c r="B27" s="40">
        <v>54</v>
      </c>
    </row>
    <row r="28" spans="1:8" ht="15.75" thickBot="1" x14ac:dyDescent="0.3">
      <c r="A28" s="36" t="s">
        <v>170</v>
      </c>
      <c r="B28" s="40">
        <v>37</v>
      </c>
    </row>
    <row r="29" spans="1:8" ht="15.75" thickBot="1" x14ac:dyDescent="0.3">
      <c r="A29" s="36" t="s">
        <v>176</v>
      </c>
      <c r="B29" s="37">
        <v>3.5</v>
      </c>
    </row>
    <row r="30" spans="1:8" ht="15.75" thickBot="1" x14ac:dyDescent="0.3">
      <c r="A30" s="36" t="s">
        <v>177</v>
      </c>
      <c r="B30" s="40">
        <v>1</v>
      </c>
    </row>
    <row r="31" spans="1:8" ht="15.75" thickBot="1" x14ac:dyDescent="0.3">
      <c r="A31" s="36" t="s">
        <v>178</v>
      </c>
      <c r="B31" s="40">
        <v>5</v>
      </c>
    </row>
    <row r="32" spans="1:8" ht="15.75" thickBot="1" x14ac:dyDescent="0.3">
      <c r="A32" s="36" t="s">
        <v>179</v>
      </c>
      <c r="B32" s="37">
        <v>3</v>
      </c>
    </row>
    <row r="33" spans="1:2" ht="15.75" thickBot="1" x14ac:dyDescent="0.3">
      <c r="A33" s="36" t="s">
        <v>180</v>
      </c>
      <c r="B33" s="40">
        <v>1</v>
      </c>
    </row>
    <row r="34" spans="1:2" ht="15.75" thickBot="1" x14ac:dyDescent="0.3">
      <c r="A34" s="38" t="s">
        <v>160</v>
      </c>
      <c r="B34" s="39">
        <v>217.5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FA038-906A-46EB-8B2C-8183A2927256}">
  <dimension ref="A1:C5"/>
  <sheetViews>
    <sheetView workbookViewId="0">
      <selection activeCell="G29" sqref="G28:G29"/>
    </sheetView>
  </sheetViews>
  <sheetFormatPr defaultColWidth="15.85546875" defaultRowHeight="15" x14ac:dyDescent="0.25"/>
  <sheetData>
    <row r="1" spans="1:3" s="29" customFormat="1" x14ac:dyDescent="0.25">
      <c r="A1" s="59" t="s">
        <v>148</v>
      </c>
      <c r="B1" s="59" t="s">
        <v>13</v>
      </c>
      <c r="C1" s="59" t="s">
        <v>188</v>
      </c>
    </row>
    <row r="2" spans="1:3" x14ac:dyDescent="0.25">
      <c r="A2" s="12" t="s">
        <v>9</v>
      </c>
      <c r="B2" s="12">
        <v>61.77</v>
      </c>
      <c r="C2" s="60">
        <v>1199.43</v>
      </c>
    </row>
    <row r="3" spans="1:3" x14ac:dyDescent="0.25">
      <c r="A3" s="12" t="s">
        <v>10</v>
      </c>
      <c r="B3" s="12">
        <v>48.05</v>
      </c>
      <c r="C3" s="12">
        <v>905.55</v>
      </c>
    </row>
    <row r="4" spans="1:3" x14ac:dyDescent="0.25">
      <c r="A4" s="12" t="s">
        <v>11</v>
      </c>
      <c r="B4" s="12">
        <v>62.56</v>
      </c>
      <c r="C4" s="60">
        <v>1191.51</v>
      </c>
    </row>
    <row r="5" spans="1:3" x14ac:dyDescent="0.25">
      <c r="A5" s="64" t="s">
        <v>160</v>
      </c>
      <c r="B5" s="65">
        <f>SUM(B2:B4)</f>
        <v>172.38</v>
      </c>
      <c r="C5" s="66">
        <f>SUM(C2:C4)</f>
        <v>3296.49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6D478-311D-4CC6-B6F3-52EEF8A74AEB}">
  <dimension ref="A1:P33"/>
  <sheetViews>
    <sheetView workbookViewId="0">
      <selection activeCell="O20" sqref="O20"/>
    </sheetView>
  </sheetViews>
  <sheetFormatPr defaultColWidth="11.140625" defaultRowHeight="15" x14ac:dyDescent="0.25"/>
  <cols>
    <col min="1" max="1" width="11.85546875" bestFit="1" customWidth="1"/>
  </cols>
  <sheetData>
    <row r="1" spans="1:11" ht="15.75" x14ac:dyDescent="0.25">
      <c r="A1" s="61" t="s">
        <v>189</v>
      </c>
      <c r="B1" s="61" t="s">
        <v>190</v>
      </c>
      <c r="C1" s="61" t="s">
        <v>191</v>
      </c>
      <c r="D1" s="61" t="s">
        <v>192</v>
      </c>
      <c r="E1" s="61" t="s">
        <v>193</v>
      </c>
      <c r="F1" s="61" t="s">
        <v>194</v>
      </c>
      <c r="G1" s="61" t="s">
        <v>195</v>
      </c>
      <c r="H1" s="61" t="s">
        <v>196</v>
      </c>
      <c r="I1" s="61" t="s">
        <v>197</v>
      </c>
      <c r="J1" s="61" t="s">
        <v>198</v>
      </c>
      <c r="K1" s="61" t="s">
        <v>160</v>
      </c>
    </row>
    <row r="2" spans="1:11" x14ac:dyDescent="0.25">
      <c r="A2" s="62" t="s">
        <v>200</v>
      </c>
      <c r="B2" s="63">
        <v>598.83000000000004</v>
      </c>
      <c r="C2" s="63">
        <v>91.7</v>
      </c>
      <c r="D2" s="63">
        <v>117.45</v>
      </c>
      <c r="E2" s="63">
        <v>191.87</v>
      </c>
      <c r="F2" s="63">
        <v>155.18</v>
      </c>
      <c r="G2" s="63">
        <v>1.25</v>
      </c>
      <c r="H2" s="63">
        <v>243.06</v>
      </c>
      <c r="I2" s="63">
        <v>548.66</v>
      </c>
      <c r="J2" s="63">
        <v>0.12</v>
      </c>
      <c r="K2" s="63">
        <v>1948.12</v>
      </c>
    </row>
    <row r="3" spans="1:11" x14ac:dyDescent="0.25">
      <c r="A3" s="62" t="s">
        <v>201</v>
      </c>
      <c r="B3" s="63">
        <v>1046.46</v>
      </c>
      <c r="C3" s="63">
        <v>80.599999999999994</v>
      </c>
      <c r="D3" s="63">
        <v>118.06</v>
      </c>
      <c r="E3" s="63">
        <v>299.94</v>
      </c>
      <c r="F3" s="63">
        <v>1524.44</v>
      </c>
      <c r="G3" s="63">
        <v>2.57</v>
      </c>
      <c r="H3" s="63">
        <v>52.72</v>
      </c>
      <c r="I3" s="63">
        <v>69.790000000000006</v>
      </c>
      <c r="J3" s="63">
        <v>0.12</v>
      </c>
      <c r="K3" s="63">
        <v>3194.7</v>
      </c>
    </row>
    <row r="4" spans="1:11" x14ac:dyDescent="0.25">
      <c r="A4" s="62" t="s">
        <v>202</v>
      </c>
      <c r="B4" s="63">
        <v>2125.71</v>
      </c>
      <c r="C4" s="63">
        <v>23.31</v>
      </c>
      <c r="D4" s="62" t="s">
        <v>199</v>
      </c>
      <c r="E4" s="63">
        <v>139.9</v>
      </c>
      <c r="F4" s="63">
        <v>26.54</v>
      </c>
      <c r="G4" s="63">
        <v>5.12</v>
      </c>
      <c r="H4" s="63">
        <v>52.27</v>
      </c>
      <c r="I4" s="63">
        <v>240.64</v>
      </c>
      <c r="J4" s="63">
        <v>0.11</v>
      </c>
      <c r="K4" s="63">
        <v>2613.6</v>
      </c>
    </row>
    <row r="5" spans="1:11" x14ac:dyDescent="0.25">
      <c r="A5" s="62" t="s">
        <v>203</v>
      </c>
      <c r="B5" s="63">
        <v>316.39</v>
      </c>
      <c r="C5" s="63">
        <v>218.39</v>
      </c>
      <c r="D5" s="63">
        <v>114.25</v>
      </c>
      <c r="E5" s="63">
        <v>194.44</v>
      </c>
      <c r="F5" s="63">
        <v>34.29</v>
      </c>
      <c r="G5" s="63">
        <v>0.65</v>
      </c>
      <c r="H5" s="63">
        <v>52.62</v>
      </c>
      <c r="I5" s="63">
        <v>515.58000000000004</v>
      </c>
      <c r="J5" s="63">
        <v>0.13</v>
      </c>
      <c r="K5" s="63">
        <v>1446.7400000000002</v>
      </c>
    </row>
    <row r="6" spans="1:11" x14ac:dyDescent="0.25">
      <c r="A6" s="62" t="s">
        <v>204</v>
      </c>
      <c r="B6" s="63">
        <v>362.71</v>
      </c>
      <c r="C6" s="63">
        <v>95.74</v>
      </c>
      <c r="D6" s="63">
        <v>109.11</v>
      </c>
      <c r="E6" s="63">
        <v>193.3</v>
      </c>
      <c r="F6" s="63">
        <v>41.78</v>
      </c>
      <c r="G6" s="63">
        <v>0.6</v>
      </c>
      <c r="H6" s="63">
        <v>48.32</v>
      </c>
      <c r="I6" s="63">
        <v>403.64</v>
      </c>
      <c r="J6" s="63">
        <v>0.13</v>
      </c>
      <c r="K6" s="63">
        <v>1255.33</v>
      </c>
    </row>
    <row r="7" spans="1:11" x14ac:dyDescent="0.25">
      <c r="A7" s="62" t="s">
        <v>205</v>
      </c>
      <c r="B7" s="63">
        <v>539.07000000000005</v>
      </c>
      <c r="C7" s="63">
        <v>199.29</v>
      </c>
      <c r="D7" s="63">
        <v>117.3</v>
      </c>
      <c r="E7" s="63">
        <v>240.6</v>
      </c>
      <c r="F7" s="63">
        <v>79.209999999999994</v>
      </c>
      <c r="G7" s="63">
        <v>0.49</v>
      </c>
      <c r="H7" s="63">
        <v>43.71</v>
      </c>
      <c r="I7" s="63">
        <v>1013.44</v>
      </c>
      <c r="J7" s="63">
        <v>0.13</v>
      </c>
      <c r="K7" s="63">
        <v>2233.2400000000002</v>
      </c>
    </row>
    <row r="8" spans="1:11" x14ac:dyDescent="0.25">
      <c r="A8" s="62" t="s">
        <v>206</v>
      </c>
      <c r="B8" s="63">
        <v>437.69</v>
      </c>
      <c r="C8" s="63">
        <v>190.93</v>
      </c>
      <c r="D8" s="63">
        <v>117.3</v>
      </c>
      <c r="E8" s="63">
        <v>227.47</v>
      </c>
      <c r="F8" s="63">
        <v>31.44</v>
      </c>
      <c r="G8" s="63">
        <v>0.74</v>
      </c>
      <c r="H8" s="63">
        <v>62.55</v>
      </c>
      <c r="I8" s="63">
        <v>768.27</v>
      </c>
      <c r="J8" s="63">
        <v>0.12</v>
      </c>
      <c r="K8" s="63">
        <v>1836.51</v>
      </c>
    </row>
    <row r="9" spans="1:11" x14ac:dyDescent="0.25">
      <c r="A9" s="62" t="s">
        <v>207</v>
      </c>
      <c r="B9" s="63">
        <v>346.91</v>
      </c>
      <c r="C9" s="63">
        <v>246.1</v>
      </c>
      <c r="D9" s="63">
        <v>117.99</v>
      </c>
      <c r="E9" s="63">
        <v>257.02</v>
      </c>
      <c r="F9" s="63">
        <v>27.35</v>
      </c>
      <c r="G9" s="63">
        <v>4.93</v>
      </c>
      <c r="H9" s="63">
        <v>344.63</v>
      </c>
      <c r="I9" s="63">
        <v>545.95000000000005</v>
      </c>
      <c r="J9" s="63">
        <v>0.15</v>
      </c>
      <c r="K9" s="63">
        <v>1891.03</v>
      </c>
    </row>
    <row r="10" spans="1:11" x14ac:dyDescent="0.25">
      <c r="A10" s="62" t="s">
        <v>208</v>
      </c>
      <c r="B10" s="63">
        <v>477.73</v>
      </c>
      <c r="C10" s="63">
        <v>297.77</v>
      </c>
      <c r="D10" s="62" t="s">
        <v>199</v>
      </c>
      <c r="E10" s="63">
        <v>287.32</v>
      </c>
      <c r="F10" s="63">
        <v>82.02</v>
      </c>
      <c r="G10" s="63">
        <v>10.65</v>
      </c>
      <c r="H10" s="63">
        <v>52.85</v>
      </c>
      <c r="I10" s="63">
        <v>100.79</v>
      </c>
      <c r="J10" s="63">
        <v>0.11</v>
      </c>
      <c r="K10" s="63">
        <v>1309.2399999999998</v>
      </c>
    </row>
    <row r="11" spans="1:11" x14ac:dyDescent="0.25">
      <c r="A11" s="62" t="s">
        <v>209</v>
      </c>
      <c r="B11" s="63">
        <v>1116.1099999999999</v>
      </c>
      <c r="C11" s="63">
        <v>15.25</v>
      </c>
      <c r="D11" s="62" t="s">
        <v>199</v>
      </c>
      <c r="E11" s="63">
        <v>134.06</v>
      </c>
      <c r="F11" s="63">
        <v>1.75</v>
      </c>
      <c r="G11" s="63">
        <v>3.57</v>
      </c>
      <c r="H11" s="63">
        <v>44.73</v>
      </c>
      <c r="I11" s="63">
        <v>9.92</v>
      </c>
      <c r="J11" s="63">
        <v>0.16</v>
      </c>
      <c r="K11" s="63">
        <v>1325.55</v>
      </c>
    </row>
    <row r="12" spans="1:11" x14ac:dyDescent="0.25">
      <c r="A12" s="62" t="s">
        <v>210</v>
      </c>
      <c r="B12" s="63">
        <v>428.48</v>
      </c>
      <c r="C12" s="63">
        <v>142.1</v>
      </c>
      <c r="D12" s="63">
        <v>117.04</v>
      </c>
      <c r="E12" s="63">
        <v>244.23</v>
      </c>
      <c r="F12" s="63">
        <v>47.43</v>
      </c>
      <c r="G12" s="63">
        <v>1.41</v>
      </c>
      <c r="H12" s="63">
        <v>62.55</v>
      </c>
      <c r="I12" s="63">
        <v>324.08999999999997</v>
      </c>
      <c r="J12" s="63">
        <v>0.28999999999999998</v>
      </c>
      <c r="K12" s="63">
        <v>1367.62</v>
      </c>
    </row>
    <row r="13" spans="1:11" x14ac:dyDescent="0.25">
      <c r="A13" s="62" t="s">
        <v>211</v>
      </c>
      <c r="B13" s="63">
        <v>520</v>
      </c>
      <c r="C13" s="63">
        <v>181.68</v>
      </c>
      <c r="D13" s="63">
        <v>106.34</v>
      </c>
      <c r="E13" s="63">
        <v>251.25</v>
      </c>
      <c r="F13" s="63">
        <v>32.54</v>
      </c>
      <c r="G13" s="63">
        <v>0.48</v>
      </c>
      <c r="H13" s="63">
        <v>57.67</v>
      </c>
      <c r="I13" s="63">
        <v>325.04000000000002</v>
      </c>
      <c r="J13" s="63">
        <v>0.1</v>
      </c>
      <c r="K13" s="63">
        <v>1475.1</v>
      </c>
    </row>
    <row r="14" spans="1:11" x14ac:dyDescent="0.25">
      <c r="A14" s="62" t="s">
        <v>212</v>
      </c>
      <c r="B14" s="63">
        <v>350.16</v>
      </c>
      <c r="C14" s="63">
        <v>120.55</v>
      </c>
      <c r="D14" s="63">
        <v>117.81</v>
      </c>
      <c r="E14" s="63">
        <v>329.54</v>
      </c>
      <c r="F14" s="63">
        <v>74.680000000000007</v>
      </c>
      <c r="G14" s="63">
        <v>0.62</v>
      </c>
      <c r="H14" s="63">
        <v>56.31</v>
      </c>
      <c r="I14" s="63">
        <v>1550.12</v>
      </c>
      <c r="J14" s="63">
        <v>0.1</v>
      </c>
      <c r="K14" s="63">
        <v>2599.89</v>
      </c>
    </row>
    <row r="15" spans="1:11" x14ac:dyDescent="0.25">
      <c r="A15" s="62" t="s">
        <v>213</v>
      </c>
      <c r="B15" s="63">
        <v>380.71</v>
      </c>
      <c r="C15" s="63">
        <v>119.82</v>
      </c>
      <c r="D15" s="63">
        <v>116.98</v>
      </c>
      <c r="E15" s="63">
        <v>318.86</v>
      </c>
      <c r="F15" s="63">
        <v>34.29</v>
      </c>
      <c r="G15" s="63">
        <v>0.82</v>
      </c>
      <c r="H15" s="63">
        <v>58.75</v>
      </c>
      <c r="I15" s="63">
        <v>1904.5</v>
      </c>
      <c r="J15" s="63">
        <v>0.11</v>
      </c>
      <c r="K15" s="63">
        <v>2934.84</v>
      </c>
    </row>
    <row r="16" spans="1:11" x14ac:dyDescent="0.25">
      <c r="A16" s="62" t="s">
        <v>214</v>
      </c>
      <c r="B16" s="63">
        <v>298.07</v>
      </c>
      <c r="C16" s="63">
        <v>148.34</v>
      </c>
      <c r="D16" s="63">
        <v>116.34</v>
      </c>
      <c r="E16" s="63">
        <v>323.89</v>
      </c>
      <c r="F16" s="63">
        <v>35.11</v>
      </c>
      <c r="G16" s="63">
        <v>0.66</v>
      </c>
      <c r="H16" s="63">
        <v>253.1</v>
      </c>
      <c r="I16" s="63">
        <v>480.99</v>
      </c>
      <c r="J16" s="63">
        <v>0.12</v>
      </c>
      <c r="K16" s="63">
        <v>1656.62</v>
      </c>
    </row>
    <row r="17" spans="1:11" x14ac:dyDescent="0.25">
      <c r="A17" s="62" t="s">
        <v>215</v>
      </c>
      <c r="B17" s="63">
        <v>118.21</v>
      </c>
      <c r="C17" s="63">
        <v>123.69</v>
      </c>
      <c r="D17" s="62" t="s">
        <v>199</v>
      </c>
      <c r="E17" s="63">
        <v>350.28</v>
      </c>
      <c r="F17" s="63">
        <v>86.26</v>
      </c>
      <c r="G17" s="63">
        <v>1.1399999999999999</v>
      </c>
      <c r="H17" s="63">
        <v>54.36</v>
      </c>
      <c r="I17" s="63">
        <v>986.97</v>
      </c>
      <c r="J17" s="63">
        <v>0.15</v>
      </c>
      <c r="K17" s="63">
        <v>1721.06</v>
      </c>
    </row>
    <row r="18" spans="1:11" x14ac:dyDescent="0.25">
      <c r="A18" s="62" t="s">
        <v>216</v>
      </c>
      <c r="B18" s="63">
        <v>3075.27</v>
      </c>
      <c r="C18" s="63">
        <v>34.5</v>
      </c>
      <c r="D18" s="62" t="s">
        <v>199</v>
      </c>
      <c r="E18" s="63">
        <v>134.58000000000001</v>
      </c>
      <c r="F18" s="63">
        <v>26.59</v>
      </c>
      <c r="G18" s="63">
        <v>5.28</v>
      </c>
      <c r="H18" s="63">
        <v>51.28</v>
      </c>
      <c r="I18" s="63">
        <v>125.45</v>
      </c>
      <c r="J18" s="63">
        <v>7.0000000000000007E-2</v>
      </c>
      <c r="K18" s="63">
        <v>3453.0200000000004</v>
      </c>
    </row>
    <row r="19" spans="1:11" x14ac:dyDescent="0.25">
      <c r="A19" s="62" t="s">
        <v>217</v>
      </c>
      <c r="B19" s="63">
        <v>256.79000000000002</v>
      </c>
      <c r="C19" s="63">
        <v>36.46</v>
      </c>
      <c r="D19" s="63">
        <v>116.41</v>
      </c>
      <c r="E19" s="63">
        <v>176.13</v>
      </c>
      <c r="F19" s="63">
        <v>93.13</v>
      </c>
      <c r="G19" s="63">
        <v>2.21</v>
      </c>
      <c r="H19" s="63">
        <v>46.63</v>
      </c>
      <c r="I19" s="63">
        <v>331.33</v>
      </c>
      <c r="J19" s="63">
        <v>0.1</v>
      </c>
      <c r="K19" s="63">
        <v>1059.1899999999998</v>
      </c>
    </row>
    <row r="20" spans="1:11" x14ac:dyDescent="0.25">
      <c r="A20" s="62" t="s">
        <v>218</v>
      </c>
      <c r="B20" s="63">
        <v>279.23</v>
      </c>
      <c r="C20" s="63">
        <v>171.34</v>
      </c>
      <c r="D20" s="63">
        <v>117.47</v>
      </c>
      <c r="E20" s="63">
        <v>204.62</v>
      </c>
      <c r="F20" s="63">
        <v>59.8</v>
      </c>
      <c r="G20" s="63">
        <v>0.7</v>
      </c>
      <c r="H20" s="63">
        <v>67.8</v>
      </c>
      <c r="I20" s="63">
        <v>341.23</v>
      </c>
      <c r="J20" s="63">
        <v>0.16</v>
      </c>
      <c r="K20" s="63">
        <v>1242.3500000000001</v>
      </c>
    </row>
    <row r="21" spans="1:11" x14ac:dyDescent="0.25">
      <c r="A21" s="62" t="s">
        <v>219</v>
      </c>
      <c r="B21" s="63">
        <v>294.72000000000003</v>
      </c>
      <c r="C21" s="63">
        <v>101.28</v>
      </c>
      <c r="D21" s="63">
        <v>116.59</v>
      </c>
      <c r="E21" s="63">
        <v>229.08</v>
      </c>
      <c r="F21" s="63">
        <v>55.97</v>
      </c>
      <c r="G21" s="63">
        <v>0.54</v>
      </c>
      <c r="H21" s="63">
        <v>204.46</v>
      </c>
      <c r="I21" s="63">
        <v>125.87</v>
      </c>
      <c r="J21" s="63">
        <v>0.1</v>
      </c>
      <c r="K21" s="63">
        <v>1128.6100000000001</v>
      </c>
    </row>
    <row r="22" spans="1:11" x14ac:dyDescent="0.25">
      <c r="A22" s="62" t="s">
        <v>220</v>
      </c>
      <c r="B22" s="63">
        <v>242.11</v>
      </c>
      <c r="C22" s="63">
        <v>124.94</v>
      </c>
      <c r="D22" s="63">
        <v>115.47</v>
      </c>
      <c r="E22" s="63">
        <v>251.3</v>
      </c>
      <c r="F22" s="63">
        <v>57.5</v>
      </c>
      <c r="G22" s="63">
        <v>0.52</v>
      </c>
      <c r="H22" s="63">
        <v>60.8</v>
      </c>
      <c r="I22" s="63">
        <v>127.72</v>
      </c>
      <c r="J22" s="63">
        <v>0.1</v>
      </c>
      <c r="K22" s="63">
        <v>980.45999999999992</v>
      </c>
    </row>
    <row r="23" spans="1:11" x14ac:dyDescent="0.25">
      <c r="A23" s="62" t="s">
        <v>221</v>
      </c>
      <c r="B23" s="63">
        <v>230.68</v>
      </c>
      <c r="C23" s="63">
        <v>109.39</v>
      </c>
      <c r="D23" s="63">
        <v>118.87</v>
      </c>
      <c r="E23" s="63">
        <v>171.06</v>
      </c>
      <c r="F23" s="63">
        <v>35.229999999999997</v>
      </c>
      <c r="G23" s="63">
        <v>0.91</v>
      </c>
      <c r="H23" s="63">
        <v>173.78</v>
      </c>
      <c r="I23" s="63">
        <v>135.05000000000001</v>
      </c>
      <c r="J23" s="63">
        <v>0.1</v>
      </c>
      <c r="K23" s="63">
        <v>975.07</v>
      </c>
    </row>
    <row r="24" spans="1:11" x14ac:dyDescent="0.25">
      <c r="A24" s="62" t="s">
        <v>222</v>
      </c>
      <c r="B24" s="63">
        <v>79.89</v>
      </c>
      <c r="C24" s="63">
        <v>116.5</v>
      </c>
      <c r="D24" s="62" t="s">
        <v>199</v>
      </c>
      <c r="E24" s="63">
        <v>210.67</v>
      </c>
      <c r="F24" s="63">
        <v>111.63</v>
      </c>
      <c r="G24" s="63">
        <v>1.6</v>
      </c>
      <c r="H24" s="63">
        <v>55.42</v>
      </c>
      <c r="I24" s="63">
        <v>264.74</v>
      </c>
      <c r="J24" s="63">
        <v>0.1</v>
      </c>
      <c r="K24" s="63">
        <v>840.55</v>
      </c>
    </row>
    <row r="25" spans="1:11" x14ac:dyDescent="0.25">
      <c r="A25" s="62" t="s">
        <v>223</v>
      </c>
      <c r="B25" s="63">
        <v>1974.58</v>
      </c>
      <c r="C25" s="63">
        <v>43.3</v>
      </c>
      <c r="D25" s="62" t="s">
        <v>199</v>
      </c>
      <c r="E25" s="63">
        <v>163.22</v>
      </c>
      <c r="F25" s="63">
        <v>23.02</v>
      </c>
      <c r="G25" s="63">
        <v>2.66</v>
      </c>
      <c r="H25" s="63">
        <v>56.05</v>
      </c>
      <c r="I25" s="63">
        <v>103.54</v>
      </c>
      <c r="J25" s="63">
        <v>0.06</v>
      </c>
      <c r="K25" s="63">
        <v>2366.4299999999998</v>
      </c>
    </row>
    <row r="26" spans="1:11" x14ac:dyDescent="0.25">
      <c r="A26" s="62" t="s">
        <v>224</v>
      </c>
      <c r="B26" s="63">
        <v>254.32</v>
      </c>
      <c r="C26" s="63">
        <v>49.7</v>
      </c>
      <c r="D26" s="63">
        <v>115.47</v>
      </c>
      <c r="E26" s="63">
        <v>148.84</v>
      </c>
      <c r="F26" s="63">
        <v>37.74</v>
      </c>
      <c r="G26" s="63">
        <v>5.0999999999999996</v>
      </c>
      <c r="H26" s="63">
        <v>57.29</v>
      </c>
      <c r="I26" s="63">
        <v>153.66</v>
      </c>
      <c r="J26" s="63">
        <v>0.1</v>
      </c>
      <c r="K26" s="63">
        <v>822.22</v>
      </c>
    </row>
    <row r="27" spans="1:11" x14ac:dyDescent="0.25">
      <c r="A27" s="62" t="s">
        <v>225</v>
      </c>
      <c r="B27" s="63">
        <v>205.33</v>
      </c>
      <c r="C27" s="63">
        <v>97.57</v>
      </c>
      <c r="D27" s="63">
        <v>112.8</v>
      </c>
      <c r="E27" s="63">
        <v>94.16</v>
      </c>
      <c r="F27" s="63">
        <v>51.32</v>
      </c>
      <c r="G27" s="63">
        <v>0.65</v>
      </c>
      <c r="H27" s="63">
        <v>57.49</v>
      </c>
      <c r="I27" s="63">
        <v>136.28</v>
      </c>
      <c r="J27" s="63">
        <v>0.1</v>
      </c>
      <c r="K27" s="63">
        <v>755.7</v>
      </c>
    </row>
    <row r="28" spans="1:11" x14ac:dyDescent="0.25">
      <c r="A28" s="62" t="s">
        <v>226</v>
      </c>
      <c r="B28" s="63">
        <v>131.65</v>
      </c>
      <c r="C28" s="63">
        <v>8.35</v>
      </c>
      <c r="D28" s="63">
        <v>52.14</v>
      </c>
      <c r="E28" s="63">
        <v>132.62</v>
      </c>
      <c r="F28" s="63">
        <v>1.83</v>
      </c>
      <c r="G28" s="63">
        <v>0.47</v>
      </c>
      <c r="H28" s="63">
        <v>46.7</v>
      </c>
      <c r="I28" s="63">
        <v>46.9</v>
      </c>
      <c r="J28" s="63">
        <v>0.11</v>
      </c>
      <c r="K28" s="63">
        <v>420.77</v>
      </c>
    </row>
    <row r="29" spans="1:11" ht="15.75" x14ac:dyDescent="0.25">
      <c r="A29" s="96" t="s">
        <v>227</v>
      </c>
      <c r="B29" s="97"/>
      <c r="C29" s="97"/>
      <c r="D29" s="97"/>
      <c r="E29" s="97"/>
      <c r="F29" s="97"/>
      <c r="G29" s="97"/>
      <c r="H29" s="97"/>
      <c r="I29" s="97"/>
      <c r="J29" s="98"/>
      <c r="K29" s="61">
        <f>AVERAGE(K2:K28)</f>
        <v>1661.2429629629628</v>
      </c>
    </row>
    <row r="33" spans="7:16" x14ac:dyDescent="0.25">
      <c r="G33" s="70"/>
      <c r="H33" s="29"/>
      <c r="I33" s="29"/>
      <c r="J33" s="29"/>
      <c r="K33" s="29"/>
      <c r="L33" s="29"/>
      <c r="M33" s="29"/>
      <c r="N33" s="29"/>
      <c r="O33" s="29"/>
      <c r="P33" s="29"/>
    </row>
  </sheetData>
  <mergeCells count="1">
    <mergeCell ref="A29:J2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B50EC-9A74-4D18-BBAA-1E25581D6458}">
  <dimension ref="A1:H22"/>
  <sheetViews>
    <sheetView workbookViewId="0">
      <selection activeCell="H4" sqref="H4"/>
    </sheetView>
  </sheetViews>
  <sheetFormatPr defaultColWidth="41.5703125" defaultRowHeight="15" x14ac:dyDescent="0.25"/>
  <cols>
    <col min="1" max="1" width="30.7109375" customWidth="1"/>
    <col min="2" max="2" width="15.28515625" bestFit="1" customWidth="1"/>
    <col min="3" max="3" width="11.28515625" customWidth="1"/>
    <col min="5" max="5" width="10.140625" bestFit="1" customWidth="1"/>
    <col min="6" max="6" width="12.5703125" customWidth="1"/>
    <col min="8" max="8" width="11.140625" bestFit="1" customWidth="1"/>
  </cols>
  <sheetData>
    <row r="1" spans="1:8" s="29" customFormat="1" ht="15.75" thickBot="1" x14ac:dyDescent="0.3">
      <c r="A1" s="87" t="s">
        <v>307</v>
      </c>
      <c r="B1" s="29" t="s">
        <v>308</v>
      </c>
      <c r="D1" s="87" t="s">
        <v>306</v>
      </c>
      <c r="G1" s="87" t="s">
        <v>305</v>
      </c>
    </row>
    <row r="2" spans="1:8" ht="15.75" thickBot="1" x14ac:dyDescent="0.3">
      <c r="A2" s="78" t="s">
        <v>244</v>
      </c>
      <c r="B2" s="79" t="s">
        <v>245</v>
      </c>
      <c r="D2" s="78" t="s">
        <v>292</v>
      </c>
      <c r="E2" s="78" t="s">
        <v>293</v>
      </c>
      <c r="G2" s="78" t="s">
        <v>270</v>
      </c>
      <c r="H2" s="78" t="s">
        <v>291</v>
      </c>
    </row>
    <row r="3" spans="1:8" ht="15.75" thickBot="1" x14ac:dyDescent="0.3">
      <c r="A3" s="80" t="s">
        <v>246</v>
      </c>
      <c r="B3" s="88" t="s">
        <v>313</v>
      </c>
      <c r="D3" s="80" t="s">
        <v>271</v>
      </c>
      <c r="E3" s="80" t="s">
        <v>314</v>
      </c>
      <c r="G3" s="80" t="s">
        <v>275</v>
      </c>
      <c r="H3" s="80" t="s">
        <v>309</v>
      </c>
    </row>
    <row r="4" spans="1:8" ht="15.75" thickBot="1" x14ac:dyDescent="0.3">
      <c r="A4" s="80" t="s">
        <v>247</v>
      </c>
      <c r="B4" s="88" t="s">
        <v>310</v>
      </c>
      <c r="D4" s="80" t="s">
        <v>272</v>
      </c>
      <c r="E4" s="80" t="s">
        <v>311</v>
      </c>
      <c r="G4" s="80" t="s">
        <v>271</v>
      </c>
      <c r="H4" s="80" t="s">
        <v>312</v>
      </c>
    </row>
    <row r="5" spans="1:8" ht="15.75" thickBot="1" x14ac:dyDescent="0.3">
      <c r="A5" s="80" t="s">
        <v>248</v>
      </c>
      <c r="B5" s="88" t="s">
        <v>315</v>
      </c>
      <c r="D5" s="80" t="s">
        <v>273</v>
      </c>
      <c r="E5" s="80" t="s">
        <v>316</v>
      </c>
      <c r="G5" s="80" t="s">
        <v>276</v>
      </c>
      <c r="H5" s="80" t="s">
        <v>317</v>
      </c>
    </row>
    <row r="6" spans="1:8" ht="15.75" thickBot="1" x14ac:dyDescent="0.3">
      <c r="A6" s="80" t="s">
        <v>249</v>
      </c>
      <c r="B6" s="88" t="s">
        <v>318</v>
      </c>
      <c r="D6" s="80" t="s">
        <v>274</v>
      </c>
      <c r="E6" s="80" t="s">
        <v>319</v>
      </c>
      <c r="G6" s="80" t="s">
        <v>274</v>
      </c>
      <c r="H6" s="80" t="s">
        <v>320</v>
      </c>
    </row>
    <row r="7" spans="1:8" ht="15.75" thickBot="1" x14ac:dyDescent="0.3">
      <c r="A7" s="80" t="s">
        <v>250</v>
      </c>
      <c r="B7" s="88" t="s">
        <v>321</v>
      </c>
      <c r="D7" s="80" t="s">
        <v>275</v>
      </c>
      <c r="E7" s="80" t="s">
        <v>322</v>
      </c>
      <c r="G7" s="80" t="s">
        <v>290</v>
      </c>
      <c r="H7" s="80" t="s">
        <v>323</v>
      </c>
    </row>
    <row r="8" spans="1:8" ht="15.75" thickBot="1" x14ac:dyDescent="0.3">
      <c r="A8" s="80" t="s">
        <v>251</v>
      </c>
      <c r="B8" s="88" t="s">
        <v>324</v>
      </c>
      <c r="D8" s="80" t="s">
        <v>276</v>
      </c>
      <c r="E8" s="80" t="s">
        <v>325</v>
      </c>
      <c r="G8" s="80" t="s">
        <v>279</v>
      </c>
      <c r="H8" s="80" t="s">
        <v>326</v>
      </c>
    </row>
    <row r="9" spans="1:8" ht="15.75" thickBot="1" x14ac:dyDescent="0.3">
      <c r="A9" s="80" t="s">
        <v>252</v>
      </c>
      <c r="B9" s="88" t="s">
        <v>327</v>
      </c>
      <c r="D9" s="80" t="s">
        <v>277</v>
      </c>
      <c r="E9" s="80" t="s">
        <v>328</v>
      </c>
      <c r="G9" s="80" t="s">
        <v>294</v>
      </c>
      <c r="H9" s="80" t="s">
        <v>329</v>
      </c>
    </row>
    <row r="10" spans="1:8" ht="15.75" thickBot="1" x14ac:dyDescent="0.3">
      <c r="A10" s="80" t="s">
        <v>253</v>
      </c>
      <c r="B10" s="88" t="s">
        <v>330</v>
      </c>
      <c r="D10" s="80" t="s">
        <v>278</v>
      </c>
      <c r="E10" s="80" t="s">
        <v>331</v>
      </c>
      <c r="G10" s="80" t="s">
        <v>278</v>
      </c>
      <c r="H10" s="80" t="s">
        <v>332</v>
      </c>
    </row>
    <row r="11" spans="1:8" ht="15.75" thickBot="1" x14ac:dyDescent="0.3">
      <c r="A11" s="80" t="s">
        <v>254</v>
      </c>
      <c r="B11" s="88" t="s">
        <v>333</v>
      </c>
      <c r="D11" s="80" t="s">
        <v>279</v>
      </c>
      <c r="E11" s="80" t="s">
        <v>334</v>
      </c>
      <c r="G11" s="80" t="s">
        <v>281</v>
      </c>
      <c r="H11" s="80" t="s">
        <v>335</v>
      </c>
    </row>
    <row r="12" spans="1:8" ht="15.75" thickBot="1" x14ac:dyDescent="0.3">
      <c r="A12" s="80" t="s">
        <v>255</v>
      </c>
      <c r="B12" s="88" t="s">
        <v>336</v>
      </c>
      <c r="D12" s="80" t="s">
        <v>280</v>
      </c>
      <c r="E12" s="80" t="s">
        <v>337</v>
      </c>
      <c r="G12" s="80" t="s">
        <v>295</v>
      </c>
      <c r="H12" s="80" t="s">
        <v>338</v>
      </c>
    </row>
    <row r="13" spans="1:8" ht="15.75" thickBot="1" x14ac:dyDescent="0.3">
      <c r="A13" s="80" t="s">
        <v>256</v>
      </c>
      <c r="B13" s="88" t="s">
        <v>339</v>
      </c>
      <c r="D13" s="80" t="s">
        <v>281</v>
      </c>
      <c r="E13" s="80" t="s">
        <v>340</v>
      </c>
      <c r="G13" s="80" t="s">
        <v>296</v>
      </c>
      <c r="H13" s="80" t="s">
        <v>341</v>
      </c>
    </row>
    <row r="14" spans="1:8" ht="15.75" thickBot="1" x14ac:dyDescent="0.3">
      <c r="A14" s="80" t="s">
        <v>257</v>
      </c>
      <c r="B14" s="88" t="s">
        <v>342</v>
      </c>
      <c r="D14" s="80" t="s">
        <v>282</v>
      </c>
      <c r="E14" s="80" t="s">
        <v>343</v>
      </c>
      <c r="G14" s="80" t="s">
        <v>289</v>
      </c>
      <c r="H14" s="80" t="s">
        <v>344</v>
      </c>
    </row>
    <row r="15" spans="1:8" ht="15.75" thickBot="1" x14ac:dyDescent="0.3">
      <c r="A15" s="80" t="s">
        <v>258</v>
      </c>
      <c r="B15" s="88" t="s">
        <v>345</v>
      </c>
      <c r="D15" s="80" t="s">
        <v>283</v>
      </c>
      <c r="E15" s="80" t="s">
        <v>346</v>
      </c>
      <c r="G15" s="80" t="s">
        <v>277</v>
      </c>
      <c r="H15" s="80" t="s">
        <v>347</v>
      </c>
    </row>
    <row r="16" spans="1:8" ht="15.75" thickBot="1" x14ac:dyDescent="0.3">
      <c r="A16" s="80" t="s">
        <v>259</v>
      </c>
      <c r="B16" s="88" t="s">
        <v>348</v>
      </c>
      <c r="D16" s="80" t="s">
        <v>284</v>
      </c>
      <c r="E16" s="80" t="s">
        <v>349</v>
      </c>
      <c r="G16" s="80" t="s">
        <v>297</v>
      </c>
      <c r="H16" s="80" t="s">
        <v>350</v>
      </c>
    </row>
    <row r="17" spans="1:8" ht="15.75" thickBot="1" x14ac:dyDescent="0.3">
      <c r="A17" s="80" t="s">
        <v>260</v>
      </c>
      <c r="B17" s="88" t="s">
        <v>351</v>
      </c>
      <c r="D17" s="80" t="s">
        <v>285</v>
      </c>
      <c r="E17" s="80" t="s">
        <v>352</v>
      </c>
      <c r="G17" s="80" t="s">
        <v>287</v>
      </c>
      <c r="H17" s="80" t="s">
        <v>353</v>
      </c>
    </row>
    <row r="18" spans="1:8" ht="15.75" thickBot="1" x14ac:dyDescent="0.3">
      <c r="A18" s="80" t="s">
        <v>261</v>
      </c>
      <c r="B18" s="88" t="s">
        <v>354</v>
      </c>
      <c r="D18" s="80" t="s">
        <v>286</v>
      </c>
      <c r="E18" s="80" t="s">
        <v>355</v>
      </c>
      <c r="G18" s="80" t="s">
        <v>298</v>
      </c>
      <c r="H18" s="80" t="s">
        <v>299</v>
      </c>
    </row>
    <row r="19" spans="1:8" ht="15.75" thickBot="1" x14ac:dyDescent="0.3">
      <c r="A19" s="80" t="s">
        <v>262</v>
      </c>
      <c r="B19" s="88" t="s">
        <v>356</v>
      </c>
      <c r="D19" s="80" t="s">
        <v>287</v>
      </c>
      <c r="E19" s="80" t="s">
        <v>357</v>
      </c>
      <c r="G19" s="80" t="s">
        <v>288</v>
      </c>
      <c r="H19" s="80" t="s">
        <v>300</v>
      </c>
    </row>
    <row r="20" spans="1:8" ht="15.75" thickBot="1" x14ac:dyDescent="0.3">
      <c r="A20" s="80" t="s">
        <v>263</v>
      </c>
      <c r="B20" s="88" t="s">
        <v>358</v>
      </c>
      <c r="D20" s="80" t="s">
        <v>288</v>
      </c>
      <c r="E20" s="80" t="s">
        <v>359</v>
      </c>
      <c r="G20" s="80" t="s">
        <v>283</v>
      </c>
      <c r="H20" s="80" t="s">
        <v>301</v>
      </c>
    </row>
    <row r="21" spans="1:8" ht="15.75" thickBot="1" x14ac:dyDescent="0.3">
      <c r="A21" s="80" t="s">
        <v>264</v>
      </c>
      <c r="B21" s="88" t="s">
        <v>360</v>
      </c>
      <c r="D21" s="80" t="s">
        <v>289</v>
      </c>
      <c r="E21" s="80" t="s">
        <v>361</v>
      </c>
      <c r="G21" s="80" t="s">
        <v>302</v>
      </c>
      <c r="H21" s="80" t="s">
        <v>303</v>
      </c>
    </row>
    <row r="22" spans="1:8" ht="15.75" thickBot="1" x14ac:dyDescent="0.3">
      <c r="A22" s="80" t="s">
        <v>265</v>
      </c>
      <c r="B22" s="88" t="s">
        <v>362</v>
      </c>
      <c r="D22" s="80" t="s">
        <v>290</v>
      </c>
      <c r="E22" s="80" t="s">
        <v>323</v>
      </c>
      <c r="G22" s="80" t="s">
        <v>282</v>
      </c>
      <c r="H22" s="80" t="s">
        <v>304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84B63-1330-4F95-8D9E-055D9FA6CB96}">
  <dimension ref="A1:B29"/>
  <sheetViews>
    <sheetView workbookViewId="0">
      <selection activeCell="D13" sqref="D13"/>
    </sheetView>
  </sheetViews>
  <sheetFormatPr defaultRowHeight="15" x14ac:dyDescent="0.25"/>
  <cols>
    <col min="1" max="1" width="13.28515625" bestFit="1" customWidth="1"/>
    <col min="2" max="2" width="23.28515625" bestFit="1" customWidth="1"/>
  </cols>
  <sheetData>
    <row r="1" spans="1:2" ht="15.75" x14ac:dyDescent="0.25">
      <c r="A1" s="61" t="s">
        <v>266</v>
      </c>
      <c r="B1" s="61" t="s">
        <v>267</v>
      </c>
    </row>
    <row r="2" spans="1:2" x14ac:dyDescent="0.25">
      <c r="A2" s="63" t="s">
        <v>200</v>
      </c>
      <c r="B2" s="63">
        <v>1679.14</v>
      </c>
    </row>
    <row r="3" spans="1:2" x14ac:dyDescent="0.25">
      <c r="A3" s="63" t="s">
        <v>201</v>
      </c>
      <c r="B3" s="63">
        <v>791.06</v>
      </c>
    </row>
    <row r="4" spans="1:2" x14ac:dyDescent="0.25">
      <c r="A4" s="63" t="s">
        <v>202</v>
      </c>
      <c r="B4" s="63">
        <v>2613.6</v>
      </c>
    </row>
    <row r="5" spans="1:2" x14ac:dyDescent="0.25">
      <c r="A5" s="63" t="s">
        <v>203</v>
      </c>
      <c r="B5" s="63">
        <v>1409.67</v>
      </c>
    </row>
    <row r="6" spans="1:2" x14ac:dyDescent="0.25">
      <c r="A6" s="63" t="s">
        <v>204</v>
      </c>
      <c r="B6" s="63">
        <v>1222.06</v>
      </c>
    </row>
    <row r="7" spans="1:2" x14ac:dyDescent="0.25">
      <c r="A7" s="63" t="s">
        <v>205</v>
      </c>
      <c r="B7" s="63">
        <v>2090.5100000000002</v>
      </c>
    </row>
    <row r="8" spans="1:2" x14ac:dyDescent="0.25">
      <c r="A8" s="63" t="s">
        <v>206</v>
      </c>
      <c r="B8" s="63">
        <v>1706.87</v>
      </c>
    </row>
    <row r="9" spans="1:2" x14ac:dyDescent="0.25">
      <c r="A9" s="63" t="s">
        <v>207</v>
      </c>
      <c r="B9" s="63">
        <v>1797.17</v>
      </c>
    </row>
    <row r="10" spans="1:2" x14ac:dyDescent="0.25">
      <c r="A10" s="63" t="s">
        <v>208</v>
      </c>
      <c r="B10" s="63">
        <v>940.84</v>
      </c>
    </row>
    <row r="11" spans="1:2" x14ac:dyDescent="0.25">
      <c r="A11" s="63" t="s">
        <v>209</v>
      </c>
      <c r="B11" s="63">
        <v>1263.67</v>
      </c>
    </row>
    <row r="12" spans="1:2" x14ac:dyDescent="0.25">
      <c r="A12" s="63" t="s">
        <v>210</v>
      </c>
      <c r="B12" s="63">
        <v>1243.19</v>
      </c>
    </row>
    <row r="13" spans="1:2" x14ac:dyDescent="0.25">
      <c r="A13" s="63" t="s">
        <v>211</v>
      </c>
      <c r="B13" s="63">
        <v>1348.31</v>
      </c>
    </row>
    <row r="14" spans="1:2" x14ac:dyDescent="0.25">
      <c r="A14" s="63" t="s">
        <v>212</v>
      </c>
      <c r="B14" s="63">
        <v>2398.31</v>
      </c>
    </row>
    <row r="15" spans="1:2" x14ac:dyDescent="0.25">
      <c r="A15" s="63" t="s">
        <v>213</v>
      </c>
      <c r="B15" s="63">
        <v>2693.39</v>
      </c>
    </row>
    <row r="16" spans="1:2" x14ac:dyDescent="0.25">
      <c r="A16" s="63" t="s">
        <v>214</v>
      </c>
      <c r="B16" s="63">
        <v>1640.36</v>
      </c>
    </row>
    <row r="17" spans="1:2" x14ac:dyDescent="0.25">
      <c r="A17" s="63" t="s">
        <v>215</v>
      </c>
      <c r="B17" s="63">
        <v>1721.06</v>
      </c>
    </row>
    <row r="18" spans="1:2" x14ac:dyDescent="0.25">
      <c r="A18" s="63" t="s">
        <v>216</v>
      </c>
      <c r="B18" s="63">
        <v>3453.02</v>
      </c>
    </row>
    <row r="19" spans="1:2" x14ac:dyDescent="0.25">
      <c r="A19" s="63" t="s">
        <v>217</v>
      </c>
      <c r="B19" s="63">
        <v>750.58</v>
      </c>
    </row>
    <row r="20" spans="1:2" x14ac:dyDescent="0.25">
      <c r="A20" s="63" t="s">
        <v>218</v>
      </c>
      <c r="B20" s="63">
        <v>1232.98</v>
      </c>
    </row>
    <row r="21" spans="1:2" x14ac:dyDescent="0.25">
      <c r="A21" s="63" t="s">
        <v>219</v>
      </c>
      <c r="B21" s="63">
        <v>1128.6099999999999</v>
      </c>
    </row>
    <row r="22" spans="1:2" x14ac:dyDescent="0.25">
      <c r="A22" s="63" t="s">
        <v>220</v>
      </c>
      <c r="B22" s="63">
        <v>979.81</v>
      </c>
    </row>
    <row r="23" spans="1:2" x14ac:dyDescent="0.25">
      <c r="A23" s="63" t="s">
        <v>221</v>
      </c>
      <c r="B23" s="63">
        <v>974.91</v>
      </c>
    </row>
    <row r="24" spans="1:2" x14ac:dyDescent="0.25">
      <c r="A24" s="63" t="s">
        <v>222</v>
      </c>
      <c r="B24" s="63">
        <v>840.55</v>
      </c>
    </row>
    <row r="25" spans="1:2" x14ac:dyDescent="0.25">
      <c r="A25" s="63" t="s">
        <v>223</v>
      </c>
      <c r="B25" s="63">
        <v>2366.4299999999998</v>
      </c>
    </row>
    <row r="26" spans="1:2" x14ac:dyDescent="0.25">
      <c r="A26" s="63" t="s">
        <v>224</v>
      </c>
      <c r="B26" s="63">
        <v>822.21</v>
      </c>
    </row>
    <row r="27" spans="1:2" x14ac:dyDescent="0.25">
      <c r="A27" s="63" t="s">
        <v>225</v>
      </c>
      <c r="B27" s="63">
        <v>755.7</v>
      </c>
    </row>
    <row r="28" spans="1:2" x14ac:dyDescent="0.25">
      <c r="A28" s="81" t="s">
        <v>141</v>
      </c>
      <c r="B28" s="69">
        <f>AVERAGE(B2:B27)</f>
        <v>1533.231153846154</v>
      </c>
    </row>
    <row r="29" spans="1:2" x14ac:dyDescent="0.25">
      <c r="A29" s="81" t="s">
        <v>234</v>
      </c>
      <c r="B29" s="82">
        <v>3500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Análise_ANO</vt:lpstr>
      <vt:lpstr>Análise_DIA</vt:lpstr>
      <vt:lpstr>Utilização_Appliance</vt:lpstr>
      <vt:lpstr>Sugestão_Veritas</vt:lpstr>
      <vt:lpstr>Análise</vt:lpstr>
      <vt:lpstr>Dados Gravados 3 meses</vt:lpstr>
      <vt:lpstr>Dados_Por_Dia_Veritas</vt:lpstr>
      <vt:lpstr>Maiores_Políticas_Veritas</vt:lpstr>
      <vt:lpstr>Util_Appliance_Veritas</vt:lpstr>
      <vt:lpstr>Expiração</vt:lpstr>
      <vt:lpstr>N_Clientes_Política</vt:lpstr>
      <vt:lpstr>Dados_por_Horário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Guilherme Fernandes Menegazzo</cp:lastModifiedBy>
  <dcterms:created xsi:type="dcterms:W3CDTF">2022-11-03T14:03:10Z</dcterms:created>
  <dcterms:modified xsi:type="dcterms:W3CDTF">2022-11-25T18:10:47Z</dcterms:modified>
</cp:coreProperties>
</file>